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4770" windowHeight="5505" tabRatio="841" activeTab="0"/>
  </bookViews>
  <sheets>
    <sheet name="Figure EAU1-1" sheetId="1" r:id="rId1"/>
    <sheet name="Carte EAU1-2" sheetId="2" r:id="rId2"/>
    <sheet name="Figure EAU1-2" sheetId="3" r:id="rId3"/>
    <sheet name="Figure EAU1-3" sheetId="4" r:id="rId4"/>
    <sheet name="Figure EAU1-4" sheetId="5" r:id="rId5"/>
    <sheet name="Figure EAU1-5" sheetId="6" r:id="rId6"/>
    <sheet name="Figure EAU1-6" sheetId="7" r:id="rId7"/>
    <sheet name="Fig EAU1-7" sheetId="8" r:id="rId8"/>
    <sheet name="Carte EAU1-3" sheetId="9" r:id="rId9"/>
    <sheet name="Carte EAU1-4" sheetId="10" r:id="rId10"/>
    <sheet name="Figure EAU1-8" sheetId="11" r:id="rId11"/>
    <sheet name="Figure EAU1-9" sheetId="12" r:id="rId12"/>
    <sheet name="Figure EAU1-10" sheetId="13" r:id="rId13"/>
  </sheets>
  <definedNames>
    <definedName name="_xlnm.Print_Area" localSheetId="2">'Figure EAU1-2'!$B$36:$H$57</definedName>
    <definedName name="_xlnm.Print_Area" localSheetId="3">'Figure EAU1-3'!$B$24:$I$51</definedName>
    <definedName name="_xlnm.Print_Area" localSheetId="5">'Figure EAU1-5'!$B$18:$H$49</definedName>
    <definedName name="_xlnm.Print_Area" localSheetId="6">'Figure EAU1-6'!$A$24:$G$55</definedName>
  </definedNames>
  <calcPr fullCalcOnLoad="1"/>
</workbook>
</file>

<file path=xl/comments13.xml><?xml version="1.0" encoding="utf-8"?>
<comments xmlns="http://schemas.openxmlformats.org/spreadsheetml/2006/main">
  <authors>
    <author>BRAHY</author>
  </authors>
  <commentList>
    <comment ref="B4" authorId="0">
      <text>
        <r>
          <rPr>
            <sz val="8"/>
            <rFont val="Tahoma"/>
            <family val="2"/>
          </rPr>
          <t>Paramètres retenus dans l'AGW du 07/11/2002 : MES, DCO et DBO</t>
        </r>
        <r>
          <rPr>
            <vertAlign val="subscript"/>
            <sz val="8"/>
            <rFont val="Tahoma"/>
            <family val="2"/>
          </rPr>
          <t>5</t>
        </r>
      </text>
    </comment>
  </commentList>
</comments>
</file>

<file path=xl/comments3.xml><?xml version="1.0" encoding="utf-8"?>
<comments xmlns="http://schemas.openxmlformats.org/spreadsheetml/2006/main">
  <authors>
    <author>BRAHY</author>
  </authors>
  <commentList>
    <comment ref="B18" authorId="0">
      <text>
        <r>
          <rPr>
            <sz val="8"/>
            <rFont val="Tahoma"/>
            <family val="2"/>
          </rPr>
          <t>Les activités d'INTERSUD ont été transférées à IGRETEC</t>
        </r>
      </text>
    </comment>
  </commentList>
</comments>
</file>

<file path=xl/comments4.xml><?xml version="1.0" encoding="utf-8"?>
<comments xmlns="http://schemas.openxmlformats.org/spreadsheetml/2006/main">
  <authors>
    <author>BRAHY</author>
  </authors>
  <commentList>
    <comment ref="B16" authorId="0">
      <text>
        <r>
          <rPr>
            <sz val="8"/>
            <rFont val="Tahoma"/>
            <family val="2"/>
          </rPr>
          <t>Les activités d'INTERSUD ont été transférées à IGRETEC</t>
        </r>
      </text>
    </comment>
  </commentList>
</comments>
</file>

<file path=xl/sharedStrings.xml><?xml version="1.0" encoding="utf-8"?>
<sst xmlns="http://schemas.openxmlformats.org/spreadsheetml/2006/main" count="269" uniqueCount="151">
  <si>
    <t>AIDE</t>
  </si>
  <si>
    <t>AIVE</t>
  </si>
  <si>
    <t>IBW</t>
  </si>
  <si>
    <t>IDEA</t>
  </si>
  <si>
    <t>IGRETEC</t>
  </si>
  <si>
    <t>INASEP</t>
  </si>
  <si>
    <t>INTERSUD</t>
  </si>
  <si>
    <t>IPALLE</t>
  </si>
  <si>
    <t>Hors wallonie</t>
  </si>
  <si>
    <t>TOTAL</t>
  </si>
  <si>
    <t>Brabant Wallon (IBW)</t>
  </si>
  <si>
    <t>Liège (AIDE)</t>
  </si>
  <si>
    <t>Namur (INASEP)</t>
  </si>
  <si>
    <t>Luxembourg (AIVE)</t>
  </si>
  <si>
    <t>Stations en fonction (capacité installée)</t>
  </si>
  <si>
    <t>Stations en construction</t>
  </si>
  <si>
    <t>Stations adjugées</t>
  </si>
  <si>
    <t>Stations à réaliser</t>
  </si>
  <si>
    <t>Total</t>
  </si>
  <si>
    <t>E.H. réellement traités/province</t>
  </si>
  <si>
    <t>En avant-projet</t>
  </si>
  <si>
    <t>En construction</t>
  </si>
  <si>
    <t>En études préalables</t>
  </si>
  <si>
    <t>En projet</t>
  </si>
  <si>
    <t>Non repris par l'intercommunale</t>
  </si>
  <si>
    <t>Transitoire</t>
  </si>
  <si>
    <t>code</t>
  </si>
  <si>
    <t>Sous-bassin</t>
  </si>
  <si>
    <t>Amblève</t>
  </si>
  <si>
    <t>Lesse</t>
  </si>
  <si>
    <t>Meuse amont</t>
  </si>
  <si>
    <t>Meuse aval</t>
  </si>
  <si>
    <t>Ourthe</t>
  </si>
  <si>
    <t>Sambre</t>
  </si>
  <si>
    <t>Semois-Chiers</t>
  </si>
  <si>
    <t>Vesdre</t>
  </si>
  <si>
    <t>Moselle</t>
  </si>
  <si>
    <t>Dendre</t>
  </si>
  <si>
    <t>Dyle-Gette</t>
  </si>
  <si>
    <t>Escaut-Lys</t>
  </si>
  <si>
    <t>Haine</t>
  </si>
  <si>
    <t>Senne</t>
  </si>
  <si>
    <t>STEP &gt; 2000 EH</t>
  </si>
  <si>
    <t>STEP &lt; 2000 EH</t>
  </si>
  <si>
    <t>DHI Escaut</t>
  </si>
  <si>
    <t>DHI Rhin</t>
  </si>
  <si>
    <t>Région wallonne</t>
  </si>
  <si>
    <t>collectif &gt; 2000 EH</t>
  </si>
  <si>
    <t>collectif &lt; 2000 EH</t>
  </si>
  <si>
    <t>Autonome de type communal</t>
  </si>
  <si>
    <t>Autonome en zone d'habitat dispersé</t>
  </si>
  <si>
    <t>Autonome en zone urbanisable</t>
  </si>
  <si>
    <t>AMBLEVE</t>
  </si>
  <si>
    <t>DENDRE</t>
  </si>
  <si>
    <t>DYLE-GETTE</t>
  </si>
  <si>
    <t>ESCAUT-LYS</t>
  </si>
  <si>
    <t>HAINE</t>
  </si>
  <si>
    <t>LESSE</t>
  </si>
  <si>
    <t>MEUSE AMONT ET OISE</t>
  </si>
  <si>
    <t>MEUSE AVAL</t>
  </si>
  <si>
    <t>MOSELLE</t>
  </si>
  <si>
    <t>OURTHE</t>
  </si>
  <si>
    <t>SAMBRE</t>
  </si>
  <si>
    <t>SEMOIS-CHIERS</t>
  </si>
  <si>
    <t>SENNE</t>
  </si>
  <si>
    <t>VESDRE</t>
  </si>
  <si>
    <t>Conforme</t>
  </si>
  <si>
    <t>Non conforme</t>
  </si>
  <si>
    <t>DCO</t>
  </si>
  <si>
    <t>N</t>
  </si>
  <si>
    <t>P</t>
  </si>
  <si>
    <t>&gt; = 100 000 EH</t>
  </si>
  <si>
    <t>1 000 - 1 999 EH</t>
  </si>
  <si>
    <t>2 000 - 9 999 EH</t>
  </si>
  <si>
    <t>&lt; 1 000 EH</t>
  </si>
  <si>
    <t>10 000 - 99 999 EH</t>
  </si>
  <si>
    <t>en cours de réalisation</t>
  </si>
  <si>
    <t>à réaliser</t>
  </si>
  <si>
    <t>Sous-bassins</t>
  </si>
  <si>
    <t>Egouts : toutes agglomérations</t>
  </si>
  <si>
    <t>Egouts : agglomérations épurées</t>
  </si>
  <si>
    <t>Collecteurs : toutes agglomérations</t>
  </si>
  <si>
    <t>Collecteurs : agglomérations épurées</t>
  </si>
  <si>
    <t>Brabant Wallon</t>
  </si>
  <si>
    <t>Hainaut</t>
  </si>
  <si>
    <t>Liège</t>
  </si>
  <si>
    <t>Luxembourg</t>
  </si>
  <si>
    <t>Namur</t>
  </si>
  <si>
    <t>Norme maximale non respectée pour les 3 paramètres</t>
  </si>
  <si>
    <t>Norme maximale respectée pour les 3 paramètres*</t>
  </si>
  <si>
    <t>Norme maximale non respectée pour 1 des 3 paramètres</t>
  </si>
  <si>
    <t>Norme maximale non respectée pour 2 des 3 paramètres</t>
  </si>
  <si>
    <t>Filières conformes (n = 129)</t>
  </si>
  <si>
    <t>Filières agréées (n= 51)</t>
  </si>
  <si>
    <t>Hainaut (IPALLE, IDEA, IGRETEC)</t>
  </si>
  <si>
    <t>nombre de stations</t>
  </si>
  <si>
    <t>Meuse amont-Oise</t>
  </si>
  <si>
    <t>Répartition de la population wallonne selon le régime d'assainissement des eaux usées (en nombre d'habitants)</t>
  </si>
  <si>
    <t>Données agrégées par district hydrographique (en pourcentage du nombre d'habitants)</t>
  </si>
  <si>
    <t>DHI Meuse et Seine</t>
  </si>
  <si>
    <t>District (DHI)</t>
  </si>
  <si>
    <t>collectif (&gt; 2000 EH)</t>
  </si>
  <si>
    <t>collectif (&lt; 2000 EH)</t>
  </si>
  <si>
    <t>Capacité d'épuration totale installée (EH) selon la catégorie de stations</t>
  </si>
  <si>
    <t>Nombre de stations d'épuration publiques</t>
  </si>
  <si>
    <t>Capacité de traitement des stations d'épuration publiques (EH)</t>
  </si>
  <si>
    <t>Données agrégées par province (EH)</t>
  </si>
  <si>
    <t>Organismes d'assainissement agréés</t>
  </si>
  <si>
    <t>Provinces</t>
  </si>
  <si>
    <t>Nombre de stations existantes</t>
  </si>
  <si>
    <t>Code</t>
  </si>
  <si>
    <t>4,5,7,8</t>
  </si>
  <si>
    <t>E.H. réellement traités/OAA</t>
  </si>
  <si>
    <t>Conformité des rejets des stations d'épuration publiques (nombre de stations)</t>
  </si>
  <si>
    <t>Stations &gt; 10 000 EH</t>
  </si>
  <si>
    <t>Stations 2 000-10 000 EH</t>
  </si>
  <si>
    <r>
      <t>DBO</t>
    </r>
    <r>
      <rPr>
        <vertAlign val="subscript"/>
        <sz val="10"/>
        <color indexed="9"/>
        <rFont val="Times New Roman"/>
        <family val="1"/>
      </rPr>
      <t>5</t>
    </r>
  </si>
  <si>
    <t>Adjugées</t>
  </si>
  <si>
    <t>Existantes</t>
  </si>
  <si>
    <t>Existantes mais à déclasser</t>
  </si>
  <si>
    <t>Existantes, à diagnostiquer</t>
  </si>
  <si>
    <t>Mises en service</t>
  </si>
  <si>
    <t>Inexistantes</t>
  </si>
  <si>
    <t>Non reprises au PCGE</t>
  </si>
  <si>
    <t>Désaffectées</t>
  </si>
  <si>
    <t>capacité nominale totale (EH)</t>
  </si>
  <si>
    <t>Statut des stations d'épuration (données agrégées)</t>
  </si>
  <si>
    <t>Statut des stations d'épuration</t>
  </si>
  <si>
    <t>capacité (EH)</t>
  </si>
  <si>
    <t>Par rapport aux objectifs (4 158 116 EH)</t>
  </si>
  <si>
    <t>6+7+8+9</t>
  </si>
  <si>
    <t>Capacité existante non utilisée</t>
  </si>
  <si>
    <t>Capacité existantes utilisées</t>
  </si>
  <si>
    <t xml:space="preserve">Taux d'équipement </t>
  </si>
  <si>
    <t>existants (%)</t>
  </si>
  <si>
    <t>en cours de réalisation (%)</t>
  </si>
  <si>
    <t>encore à réaliser (%)</t>
  </si>
  <si>
    <t>Longueur à installer (km)</t>
  </si>
  <si>
    <t>District Escaut</t>
  </si>
  <si>
    <t>District Meuse</t>
  </si>
  <si>
    <t>District Rhin</t>
  </si>
  <si>
    <t>encore à réaliser</t>
  </si>
  <si>
    <t>Longueur des égouts (km)</t>
  </si>
  <si>
    <t>Existants</t>
  </si>
  <si>
    <t>Longueur des collecteurs (km)</t>
  </si>
  <si>
    <t>Stations d'épuration (STEP) à installer après 2009</t>
  </si>
  <si>
    <t>Capacité d'épuration à installer (EH)</t>
  </si>
  <si>
    <t>Nombre total de primes notifiées favorablement</t>
  </si>
  <si>
    <t>Montant des primes notifiées favorablement (euros)</t>
  </si>
  <si>
    <t>Analyses effectuées (n) en %</t>
  </si>
  <si>
    <t>Respect des normes</t>
  </si>
</sst>
</file>

<file path=xl/styles.xml><?xml version="1.0" encoding="utf-8"?>
<styleSheet xmlns="http://schemas.openxmlformats.org/spreadsheetml/2006/main">
  <numFmts count="47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%"/>
    <numFmt numFmtId="177" formatCode="#,##0\ &quot;F&quot;;\-#,##0\ &quot;F&quot;"/>
    <numFmt numFmtId="178" formatCode="#,##0\ &quot;F&quot;;[Red]\-#,##0\ &quot;F&quot;"/>
    <numFmt numFmtId="179" formatCode="#,##0.00\ &quot;F&quot;;\-#,##0.00\ &quot;F&quot;"/>
    <numFmt numFmtId="180" formatCode="#,##0.00\ &quot;F&quot;;[Red]\-#,##0.00\ &quot;F&quot;"/>
    <numFmt numFmtId="181" formatCode="_-* #,##0\ &quot;F&quot;_-;\-* #,##0\ &quot;F&quot;_-;_-* &quot;-&quot;\ &quot;F&quot;_-;_-@_-"/>
    <numFmt numFmtId="182" formatCode="_-* #,##0\ _F_-;\-* #,##0\ _F_-;_-* &quot;-&quot;\ _F_-;_-@_-"/>
    <numFmt numFmtId="183" formatCode="_-* #,##0.00\ &quot;F&quot;_-;\-* #,##0.00\ &quot;F&quot;_-;_-* &quot;-&quot;??\ &quot;F&quot;_-;_-@_-"/>
    <numFmt numFmtId="184" formatCode="_-* #,##0.00\ _F_-;\-* #,##0.00\ _F_-;_-* &quot;-&quot;??\ _F_-;_-@_-"/>
    <numFmt numFmtId="185" formatCode="&quot;Vrai&quot;;&quot;Vrai&quot;;&quot;Faux&quot;"/>
    <numFmt numFmtId="186" formatCode="&quot;Actif&quot;;&quot;Actif&quot;;&quot;Inactif&quot;"/>
    <numFmt numFmtId="187" formatCode="#,##0.00\ [$€-1]"/>
    <numFmt numFmtId="188" formatCode="0.0"/>
    <numFmt numFmtId="189" formatCode="#,##0\ _F"/>
    <numFmt numFmtId="190" formatCode="#,##0\ _F_B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"/>
    <numFmt numFmtId="196" formatCode="0.000000000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vertAlign val="subscript"/>
      <sz val="8"/>
      <name val="Tahoma"/>
      <family val="2"/>
    </font>
    <font>
      <u val="single"/>
      <sz val="10"/>
      <color indexed="18"/>
      <name val="Times New Roman"/>
      <family val="1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sz val="8"/>
      <name val="Tahoma"/>
      <family val="2"/>
    </font>
    <font>
      <vertAlign val="subscript"/>
      <sz val="10"/>
      <color indexed="9"/>
      <name val="Times New Roman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2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9" fillId="2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/>
    </xf>
    <xf numFmtId="2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88" fontId="6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/>
    </xf>
    <xf numFmtId="0" fontId="9" fillId="2" borderId="3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9" fillId="2" borderId="4" xfId="0" applyFont="1" applyFill="1" applyBorder="1" applyAlignment="1">
      <alignment/>
    </xf>
    <xf numFmtId="3" fontId="6" fillId="0" borderId="3" xfId="0" applyNumberFormat="1" applyFont="1" applyBorder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3" fontId="9" fillId="2" borderId="4" xfId="0" applyNumberFormat="1" applyFont="1" applyFill="1" applyBorder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/>
    </xf>
    <xf numFmtId="10" fontId="6" fillId="0" borderId="3" xfId="0" applyNumberFormat="1" applyFont="1" applyBorder="1" applyAlignment="1">
      <alignment horizontal="center"/>
    </xf>
    <xf numFmtId="9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176" fontId="6" fillId="0" borderId="4" xfId="0" applyNumberFormat="1" applyFont="1" applyBorder="1" applyAlignment="1">
      <alignment horizontal="center"/>
    </xf>
    <xf numFmtId="10" fontId="6" fillId="0" borderId="4" xfId="0" applyNumberFormat="1" applyFont="1" applyBorder="1" applyAlignment="1">
      <alignment horizontal="center"/>
    </xf>
    <xf numFmtId="9" fontId="6" fillId="0" borderId="4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195" fontId="6" fillId="0" borderId="3" xfId="0" applyNumberFormat="1" applyFont="1" applyBorder="1" applyAlignment="1">
      <alignment horizontal="center"/>
    </xf>
    <xf numFmtId="3" fontId="9" fillId="2" borderId="2" xfId="0" applyNumberFormat="1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left"/>
    </xf>
    <xf numFmtId="3" fontId="6" fillId="0" borderId="3" xfId="0" applyNumberFormat="1" applyFont="1" applyBorder="1" applyAlignment="1">
      <alignment horizontal="left"/>
    </xf>
    <xf numFmtId="3" fontId="9" fillId="2" borderId="4" xfId="0" applyNumberFormat="1" applyFont="1" applyFill="1" applyBorder="1" applyAlignment="1">
      <alignment horizontal="left"/>
    </xf>
    <xf numFmtId="1" fontId="9" fillId="2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3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/>
    </xf>
    <xf numFmtId="0" fontId="6" fillId="0" borderId="0" xfId="0" applyFont="1" applyAlignment="1">
      <alignment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6" fillId="0" borderId="0" xfId="0" applyNumberFormat="1" applyFont="1" applyAlignment="1">
      <alignment/>
    </xf>
    <xf numFmtId="176" fontId="6" fillId="0" borderId="3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/>
    </xf>
    <xf numFmtId="3" fontId="9" fillId="4" borderId="3" xfId="0" applyNumberFormat="1" applyFont="1" applyFill="1" applyBorder="1" applyAlignment="1">
      <alignment horizontal="center"/>
    </xf>
    <xf numFmtId="176" fontId="9" fillId="4" borderId="3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/>
    </xf>
    <xf numFmtId="3" fontId="9" fillId="4" borderId="4" xfId="0" applyNumberFormat="1" applyFont="1" applyFill="1" applyBorder="1" applyAlignment="1">
      <alignment horizontal="center"/>
    </xf>
    <xf numFmtId="176" fontId="9" fillId="4" borderId="4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/>
    </xf>
    <xf numFmtId="176" fontId="6" fillId="0" borderId="4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2" borderId="2" xfId="0" applyFont="1" applyFill="1" applyBorder="1" applyAlignment="1">
      <alignment/>
    </xf>
    <xf numFmtId="0" fontId="9" fillId="2" borderId="2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195" fontId="6" fillId="0" borderId="4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/>
    </xf>
    <xf numFmtId="195" fontId="6" fillId="4" borderId="3" xfId="0" applyNumberFormat="1" applyFont="1" applyFill="1" applyBorder="1" applyAlignment="1">
      <alignment horizontal="center"/>
    </xf>
    <xf numFmtId="176" fontId="6" fillId="4" borderId="3" xfId="0" applyNumberFormat="1" applyFont="1" applyFill="1" applyBorder="1" applyAlignment="1">
      <alignment horizontal="center"/>
    </xf>
    <xf numFmtId="1" fontId="6" fillId="0" borderId="3" xfId="0" applyNumberFormat="1" applyFont="1" applyBorder="1" applyAlignment="1">
      <alignment horizontal="center" wrapText="1"/>
    </xf>
    <xf numFmtId="1" fontId="9" fillId="3" borderId="4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6" fillId="0" borderId="7" xfId="0" applyFont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9" fillId="3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3" fontId="6" fillId="0" borderId="3" xfId="0" applyNumberFormat="1" applyFont="1" applyBorder="1" applyAlignment="1">
      <alignment horizont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3" fontId="9" fillId="3" borderId="4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9" fillId="5" borderId="3" xfId="0" applyFont="1" applyFill="1" applyBorder="1" applyAlignment="1">
      <alignment horizontal="center"/>
    </xf>
  </cellXfs>
  <cellStyles count="35">
    <cellStyle name="Normal" xfId="0"/>
    <cellStyle name="Hyperlink" xfId="15"/>
    <cellStyle name="Followed Hyperlink" xfId="16"/>
    <cellStyle name="Lien hypertexte visité_Liste des stations existantes au 31-12-02 - Version Définiti" xfId="17"/>
    <cellStyle name="Lien hypertexte_Liste des stations existantes au 31-12-02 - Version Définiti" xfId="18"/>
    <cellStyle name="Comma" xfId="19"/>
    <cellStyle name="Comma [0]" xfId="20"/>
    <cellStyle name="Milliers [0]_charges_données 2005_synthèse" xfId="21"/>
    <cellStyle name="Milliers [0]_Données_EAU 1_épuration_pour CIBLE.xls Graphique 1" xfId="22"/>
    <cellStyle name="Milliers [0]_Données_EAU 1_épuration_pour CIBLE.xls Graphique 1-1" xfId="23"/>
    <cellStyle name="Milliers [0]_Données_EAU 1_épuration_pour CIBLE.xls Graphique 3" xfId="24"/>
    <cellStyle name="Milliers [0]_Données_EAU 1_épuration_pour CIBLE.xls Graphique 4" xfId="25"/>
    <cellStyle name="Milliers [0]_eau9_2005" xfId="26"/>
    <cellStyle name="Milliers_charges_données 2005_synthèse" xfId="27"/>
    <cellStyle name="Milliers_Données_EAU 1_épuration_pour CIBLE.xls Graphique 1" xfId="28"/>
    <cellStyle name="Milliers_Données_EAU 1_épuration_pour CIBLE.xls Graphique 1-1" xfId="29"/>
    <cellStyle name="Milliers_Données_EAU 1_épuration_pour CIBLE.xls Graphique 3" xfId="30"/>
    <cellStyle name="Milliers_Données_EAU 1_épuration_pour CIBLE.xls Graphique 4" xfId="31"/>
    <cellStyle name="Milliers_eau9_2005" xfId="32"/>
    <cellStyle name="Currency" xfId="33"/>
    <cellStyle name="Currency [0]" xfId="34"/>
    <cellStyle name="Monétaire [0]_charges_données 2005_synthèse" xfId="35"/>
    <cellStyle name="Monétaire [0]_Données_EAU 1_épuration_pour CIBLE.xls Graphique 1" xfId="36"/>
    <cellStyle name="Monétaire [0]_Données_EAU 1_épuration_pour CIBLE.xls Graphique 1-1" xfId="37"/>
    <cellStyle name="Monétaire [0]_Données_EAU 1_épuration_pour CIBLE.xls Graphique 3" xfId="38"/>
    <cellStyle name="Monétaire [0]_Données_EAU 1_épuration_pour CIBLE.xls Graphique 4" xfId="39"/>
    <cellStyle name="Monétaire [0]_eau9_2005" xfId="40"/>
    <cellStyle name="Monétaire_charges_données 2005_synthèse" xfId="41"/>
    <cellStyle name="Monétaire_Données_EAU 1_épuration_pour CIBLE.xls Graphique 1" xfId="42"/>
    <cellStyle name="Monétaire_Données_EAU 1_épuration_pour CIBLE.xls Graphique 1-1" xfId="43"/>
    <cellStyle name="Monétaire_Données_EAU 1_épuration_pour CIBLE.xls Graphique 3" xfId="44"/>
    <cellStyle name="Monétaire_Données_EAU 1_épuration_pour CIBLE.xls Graphique 4" xfId="45"/>
    <cellStyle name="Monétaire_eau9_2005" xfId="46"/>
    <cellStyle name="Normal_charges_données 2005_synthèse" xfId="47"/>
    <cellStyle name="Percent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609600</xdr:colOff>
      <xdr:row>55</xdr:row>
      <xdr:rowOff>19050</xdr:rowOff>
    </xdr:from>
    <xdr:ext cx="5819775" cy="609600"/>
    <xdr:sp>
      <xdr:nvSpPr>
        <xdr:cNvPr id="1" name="TextBox 4"/>
        <xdr:cNvSpPr txBox="1">
          <a:spLocks noChangeArrowheads="1"/>
        </xdr:cNvSpPr>
      </xdr:nvSpPr>
      <xdr:spPr>
        <a:xfrm>
          <a:off x="8153400" y="9410700"/>
          <a:ext cx="58197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Fig EAU 1-1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Répartition de la population wallonne selon le régime d’assainissement des eaux usées, par district hydrographique 
</a:t>
          </a:r>
          <a:r>
            <a:rPr lang="en-US" cap="none" sz="100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Source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:  SPGE (juin 2006)
</a:t>
          </a:r>
        </a:p>
      </xdr:txBody>
    </xdr:sp>
    <xdr:clientData/>
  </xdr:oneCellAnchor>
  <xdr:twoCellAnchor editAs="oneCell">
    <xdr:from>
      <xdr:col>9</xdr:col>
      <xdr:colOff>400050</xdr:colOff>
      <xdr:row>2</xdr:row>
      <xdr:rowOff>0</xdr:rowOff>
    </xdr:from>
    <xdr:to>
      <xdr:col>13</xdr:col>
      <xdr:colOff>438150</xdr:colOff>
      <xdr:row>30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23850"/>
          <a:ext cx="3086100" cy="5095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352425</xdr:colOff>
      <xdr:row>1</xdr:row>
      <xdr:rowOff>19050</xdr:rowOff>
    </xdr:from>
    <xdr:to>
      <xdr:col>9</xdr:col>
      <xdr:colOff>200025</xdr:colOff>
      <xdr:row>19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180975"/>
          <a:ext cx="4419600" cy="3009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20</xdr:row>
      <xdr:rowOff>0</xdr:rowOff>
    </xdr:from>
    <xdr:to>
      <xdr:col>7</xdr:col>
      <xdr:colOff>133350</xdr:colOff>
      <xdr:row>40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657600"/>
          <a:ext cx="5857875" cy="3238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</xdr:row>
      <xdr:rowOff>0</xdr:rowOff>
    </xdr:from>
    <xdr:to>
      <xdr:col>8</xdr:col>
      <xdr:colOff>209550</xdr:colOff>
      <xdr:row>31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266950"/>
          <a:ext cx="5895975" cy="2876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</xdr:row>
      <xdr:rowOff>0</xdr:rowOff>
    </xdr:from>
    <xdr:to>
      <xdr:col>1</xdr:col>
      <xdr:colOff>2686050</xdr:colOff>
      <xdr:row>32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295400"/>
          <a:ext cx="2686050" cy="3886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1</xdr:row>
      <xdr:rowOff>47625</xdr:rowOff>
    </xdr:from>
    <xdr:to>
      <xdr:col>10</xdr:col>
      <xdr:colOff>523875</xdr:colOff>
      <xdr:row>21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209550"/>
          <a:ext cx="4419600" cy="3409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36</xdr:row>
      <xdr:rowOff>0</xdr:rowOff>
    </xdr:from>
    <xdr:to>
      <xdr:col>7</xdr:col>
      <xdr:colOff>28575</xdr:colOff>
      <xdr:row>60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829300"/>
          <a:ext cx="5572125" cy="3895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22</xdr:row>
      <xdr:rowOff>0</xdr:rowOff>
    </xdr:from>
    <xdr:to>
      <xdr:col>3</xdr:col>
      <xdr:colOff>485775</xdr:colOff>
      <xdr:row>46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562350"/>
          <a:ext cx="3124200" cy="395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</xdr:row>
      <xdr:rowOff>0</xdr:rowOff>
    </xdr:from>
    <xdr:to>
      <xdr:col>4</xdr:col>
      <xdr:colOff>371475</xdr:colOff>
      <xdr:row>26</xdr:row>
      <xdr:rowOff>57150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314450"/>
          <a:ext cx="2847975" cy="2971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16</xdr:row>
      <xdr:rowOff>19050</xdr:rowOff>
    </xdr:from>
    <xdr:to>
      <xdr:col>3</xdr:col>
      <xdr:colOff>638175</xdr:colOff>
      <xdr:row>41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876550"/>
          <a:ext cx="3267075" cy="4029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1</xdr:row>
      <xdr:rowOff>28575</xdr:rowOff>
    </xdr:from>
    <xdr:to>
      <xdr:col>7</xdr:col>
      <xdr:colOff>638175</xdr:colOff>
      <xdr:row>23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90500"/>
          <a:ext cx="3257550" cy="3686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438150</xdr:colOff>
      <xdr:row>25</xdr:row>
      <xdr:rowOff>114300</xdr:rowOff>
    </xdr:from>
    <xdr:to>
      <xdr:col>24</xdr:col>
      <xdr:colOff>342900</xdr:colOff>
      <xdr:row>31</xdr:row>
      <xdr:rowOff>133350</xdr:rowOff>
    </xdr:to>
    <xdr:sp>
      <xdr:nvSpPr>
        <xdr:cNvPr id="1" name="AutoShape 3"/>
        <xdr:cNvSpPr>
          <a:spLocks/>
        </xdr:cNvSpPr>
      </xdr:nvSpPr>
      <xdr:spPr>
        <a:xfrm>
          <a:off x="13468350" y="4572000"/>
          <a:ext cx="5238750" cy="990600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solidFill>
                <a:srgbClr val="000080"/>
              </a:solidFill>
            </a:rPr>
            <a:t>Commentaires pour le graphiste</a:t>
          </a:r>
          <a:r>
            <a:rPr lang="en-US" cap="none" sz="1000" b="0" i="0" u="none" baseline="0">
              <a:solidFill>
                <a:srgbClr val="000080"/>
              </a:solidFill>
            </a:rPr>
            <a:t>
1- faire un seul graphique avec ces deux figures, en indiquant au dessus de chacun d'entre eux les titres proposés
2- </a:t>
          </a:r>
          <a:r>
            <a:rPr lang="en-US" cap="none" sz="1000" b="1" i="0" u="none" baseline="0">
              <a:solidFill>
                <a:srgbClr val="000080"/>
              </a:solidFill>
            </a:rPr>
            <a:t>proposition</a:t>
          </a:r>
          <a:r>
            <a:rPr lang="en-US" cap="none" sz="1000" b="0" i="0" u="none" baseline="0">
              <a:solidFill>
                <a:srgbClr val="000080"/>
              </a:solidFill>
            </a:rPr>
            <a:t> : graphique sur deux colonnes </a:t>
          </a:r>
        </a:p>
      </xdr:txBody>
    </xdr:sp>
    <xdr:clientData/>
  </xdr:twoCellAnchor>
  <xdr:oneCellAnchor>
    <xdr:from>
      <xdr:col>18</xdr:col>
      <xdr:colOff>323850</xdr:colOff>
      <xdr:row>33</xdr:row>
      <xdr:rowOff>133350</xdr:rowOff>
    </xdr:from>
    <xdr:ext cx="6429375" cy="609600"/>
    <xdr:sp>
      <xdr:nvSpPr>
        <xdr:cNvPr id="2" name="TextBox 4"/>
        <xdr:cNvSpPr txBox="1">
          <a:spLocks noChangeArrowheads="1"/>
        </xdr:cNvSpPr>
      </xdr:nvSpPr>
      <xdr:spPr>
        <a:xfrm>
          <a:off x="14116050" y="5886450"/>
          <a:ext cx="64293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Fig EAU 1-7 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Taux de collecte et taux d’égouttage des eaux usées par sous-bassin hydrographique en Région wallonne, en fonction du raccordement des agglomérations à une station d’épuration  (Juin 2006)
</a:t>
          </a:r>
          <a:r>
            <a:rPr lang="en-US" cap="none" sz="1000" b="1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Source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:  SPGE
</a:t>
          </a:r>
        </a:p>
      </xdr:txBody>
    </xdr:sp>
    <xdr:clientData/>
  </xdr:oneCellAnchor>
  <xdr:twoCellAnchor editAs="oneCell">
    <xdr:from>
      <xdr:col>1</xdr:col>
      <xdr:colOff>0</xdr:colOff>
      <xdr:row>37</xdr:row>
      <xdr:rowOff>0</xdr:rowOff>
    </xdr:from>
    <xdr:to>
      <xdr:col>8</xdr:col>
      <xdr:colOff>47625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400800"/>
          <a:ext cx="5886450" cy="3562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390525</xdr:colOff>
      <xdr:row>1</xdr:row>
      <xdr:rowOff>38100</xdr:rowOff>
    </xdr:from>
    <xdr:to>
      <xdr:col>9</xdr:col>
      <xdr:colOff>257175</xdr:colOff>
      <xdr:row>20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00025"/>
          <a:ext cx="4438650" cy="3181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8"/>
  <sheetViews>
    <sheetView tabSelected="1" workbookViewId="0" topLeftCell="E1">
      <selection activeCell="O7" sqref="O7"/>
    </sheetView>
  </sheetViews>
  <sheetFormatPr defaultColWidth="11.421875" defaultRowHeight="12.75"/>
  <cols>
    <col min="1" max="1" width="4.8515625" style="5" customWidth="1"/>
    <col min="2" max="2" width="16.57421875" style="5" customWidth="1"/>
    <col min="3" max="3" width="18.421875" style="3" customWidth="1"/>
    <col min="4" max="4" width="17.421875" style="3" customWidth="1"/>
    <col min="5" max="5" width="11.421875" style="3" customWidth="1"/>
    <col min="6" max="6" width="13.28125" style="3" customWidth="1"/>
    <col min="7" max="7" width="16.421875" style="3" customWidth="1"/>
    <col min="8" max="8" width="14.7109375" style="3" customWidth="1"/>
    <col min="9" max="9" width="11.421875" style="3" customWidth="1"/>
    <col min="10" max="16384" width="11.421875" style="5" customWidth="1"/>
  </cols>
  <sheetData>
    <row r="2" spans="2:9" ht="12.75">
      <c r="B2" s="89" t="s">
        <v>97</v>
      </c>
      <c r="C2" s="89"/>
      <c r="D2" s="89"/>
      <c r="E2" s="89"/>
      <c r="F2" s="89"/>
      <c r="G2" s="89"/>
      <c r="H2" s="89"/>
      <c r="I2" s="89"/>
    </row>
    <row r="3" spans="2:9" ht="25.5" customHeight="1">
      <c r="B3" s="27" t="s">
        <v>78</v>
      </c>
      <c r="C3" s="27" t="s">
        <v>47</v>
      </c>
      <c r="D3" s="27" t="s">
        <v>48</v>
      </c>
      <c r="E3" s="27" t="s">
        <v>25</v>
      </c>
      <c r="F3" s="27" t="s">
        <v>49</v>
      </c>
      <c r="G3" s="27" t="s">
        <v>50</v>
      </c>
      <c r="H3" s="27" t="s">
        <v>51</v>
      </c>
      <c r="I3" s="27" t="s">
        <v>18</v>
      </c>
    </row>
    <row r="4" spans="2:10" ht="12.75">
      <c r="B4" s="28" t="s">
        <v>52</v>
      </c>
      <c r="C4" s="32">
        <v>23542.946493073934</v>
      </c>
      <c r="D4" s="32">
        <v>10755.037246083773</v>
      </c>
      <c r="E4" s="32">
        <v>1151.3207072705943</v>
      </c>
      <c r="F4" s="32">
        <v>0</v>
      </c>
      <c r="G4" s="32">
        <v>3314.3458786706874</v>
      </c>
      <c r="H4" s="32">
        <v>31527.01063052338</v>
      </c>
      <c r="I4" s="33">
        <f>H4+G4+E4+D4+C4</f>
        <v>70290.66095562237</v>
      </c>
      <c r="J4" s="10"/>
    </row>
    <row r="5" spans="2:10" ht="12.75">
      <c r="B5" s="28" t="s">
        <v>53</v>
      </c>
      <c r="C5" s="32">
        <v>58481.91226805631</v>
      </c>
      <c r="D5" s="32">
        <v>23220.811645094698</v>
      </c>
      <c r="E5" s="32">
        <v>283.5572403450866</v>
      </c>
      <c r="F5" s="32">
        <v>0</v>
      </c>
      <c r="G5" s="32">
        <v>14169.629227047406</v>
      </c>
      <c r="H5" s="32">
        <v>10543.070547724752</v>
      </c>
      <c r="I5" s="33">
        <f aca="true" t="shared" si="0" ref="I5:I17">H5+G5+E5+D5+C5</f>
        <v>106698.98092826825</v>
      </c>
      <c r="J5" s="10"/>
    </row>
    <row r="6" spans="2:10" ht="12.75">
      <c r="B6" s="28" t="s">
        <v>54</v>
      </c>
      <c r="C6" s="32">
        <v>214222.65883432262</v>
      </c>
      <c r="D6" s="32">
        <v>15097.538589116371</v>
      </c>
      <c r="E6" s="32">
        <v>6103.230812538578</v>
      </c>
      <c r="F6" s="32">
        <v>443.33630558646644</v>
      </c>
      <c r="G6" s="32">
        <v>6013.2598347581925</v>
      </c>
      <c r="H6" s="32">
        <v>13409.188994849208</v>
      </c>
      <c r="I6" s="33">
        <f t="shared" si="0"/>
        <v>254845.87706558497</v>
      </c>
      <c r="J6" s="10"/>
    </row>
    <row r="7" spans="2:10" ht="12.75">
      <c r="B7" s="28" t="s">
        <v>55</v>
      </c>
      <c r="C7" s="32">
        <v>170807.5084010876</v>
      </c>
      <c r="D7" s="32">
        <v>24710.15518873547</v>
      </c>
      <c r="E7" s="32">
        <v>993.2816951151704</v>
      </c>
      <c r="F7" s="32">
        <v>0</v>
      </c>
      <c r="G7" s="32">
        <v>15372.23200644296</v>
      </c>
      <c r="H7" s="32">
        <v>9132.942162595044</v>
      </c>
      <c r="I7" s="33">
        <f t="shared" si="0"/>
        <v>221016.11945397625</v>
      </c>
      <c r="J7" s="10"/>
    </row>
    <row r="8" spans="2:10" ht="12.75">
      <c r="B8" s="28" t="s">
        <v>56</v>
      </c>
      <c r="C8" s="32">
        <v>354062.4505372316</v>
      </c>
      <c r="D8" s="32">
        <v>26447.927647216096</v>
      </c>
      <c r="E8" s="32">
        <v>579.1296769137816</v>
      </c>
      <c r="F8" s="32">
        <v>53.973921604209664</v>
      </c>
      <c r="G8" s="32">
        <v>11640.330269935203</v>
      </c>
      <c r="H8" s="32">
        <v>8414.753677511491</v>
      </c>
      <c r="I8" s="33">
        <f t="shared" si="0"/>
        <v>401144.59180880815</v>
      </c>
      <c r="J8" s="10"/>
    </row>
    <row r="9" spans="2:10" ht="12.75">
      <c r="B9" s="28" t="s">
        <v>57</v>
      </c>
      <c r="C9" s="32">
        <v>27421.652939113083</v>
      </c>
      <c r="D9" s="32">
        <v>22726.8238712717</v>
      </c>
      <c r="E9" s="32">
        <v>1453.4808565692913</v>
      </c>
      <c r="F9" s="32">
        <v>0</v>
      </c>
      <c r="G9" s="32">
        <v>3701.6925506707216</v>
      </c>
      <c r="H9" s="32">
        <v>6625.817896049997</v>
      </c>
      <c r="I9" s="33">
        <f t="shared" si="0"/>
        <v>61929.46811367479</v>
      </c>
      <c r="J9" s="10"/>
    </row>
    <row r="10" spans="2:10" ht="12.75">
      <c r="B10" s="28" t="s">
        <v>58</v>
      </c>
      <c r="C10" s="32">
        <v>150311.73779187942</v>
      </c>
      <c r="D10" s="32">
        <v>37265.19918734488</v>
      </c>
      <c r="E10" s="32">
        <v>6658.252274295392</v>
      </c>
      <c r="F10" s="32">
        <v>90.41848543040237</v>
      </c>
      <c r="G10" s="32">
        <v>12098.960566676327</v>
      </c>
      <c r="H10" s="32">
        <v>26883.32448499821</v>
      </c>
      <c r="I10" s="33">
        <f t="shared" si="0"/>
        <v>233217.47430519422</v>
      </c>
      <c r="J10" s="10"/>
    </row>
    <row r="11" spans="2:10" ht="12.75">
      <c r="B11" s="28" t="s">
        <v>59</v>
      </c>
      <c r="C11" s="32">
        <v>616164.3119827812</v>
      </c>
      <c r="D11" s="32">
        <v>25865.821951609058</v>
      </c>
      <c r="E11" s="32">
        <v>13042.225402587328</v>
      </c>
      <c r="F11" s="32">
        <v>334.3941998567062</v>
      </c>
      <c r="G11" s="32">
        <v>18397.4875994147</v>
      </c>
      <c r="H11" s="32">
        <v>44193.262155364726</v>
      </c>
      <c r="I11" s="33">
        <f t="shared" si="0"/>
        <v>717663.109091757</v>
      </c>
      <c r="J11" s="10"/>
    </row>
    <row r="12" spans="2:10" ht="12.75">
      <c r="B12" s="28" t="s">
        <v>60</v>
      </c>
      <c r="C12" s="32">
        <v>12187.072119521237</v>
      </c>
      <c r="D12" s="32">
        <v>13864.90969801789</v>
      </c>
      <c r="E12" s="32">
        <v>260.46480921934864</v>
      </c>
      <c r="F12" s="32">
        <v>0</v>
      </c>
      <c r="G12" s="32">
        <v>2272.5181897701955</v>
      </c>
      <c r="H12" s="32">
        <v>12358.930103554729</v>
      </c>
      <c r="I12" s="33">
        <f t="shared" si="0"/>
        <v>40943.8949200834</v>
      </c>
      <c r="J12" s="10"/>
    </row>
    <row r="13" spans="2:10" ht="12.75">
      <c r="B13" s="28" t="s">
        <v>61</v>
      </c>
      <c r="C13" s="32">
        <v>72976.07664145122</v>
      </c>
      <c r="D13" s="32">
        <v>19802.157878497972</v>
      </c>
      <c r="E13" s="32">
        <v>421.1414045242214</v>
      </c>
      <c r="F13" s="32">
        <v>11.434641597076888</v>
      </c>
      <c r="G13" s="32">
        <v>5484.27194545431</v>
      </c>
      <c r="H13" s="32">
        <v>47331.566761461356</v>
      </c>
      <c r="I13" s="33">
        <f t="shared" si="0"/>
        <v>146015.21463138907</v>
      </c>
      <c r="J13" s="10"/>
    </row>
    <row r="14" spans="2:10" ht="12.75">
      <c r="B14" s="28" t="s">
        <v>62</v>
      </c>
      <c r="C14" s="32">
        <v>522085.67102226045</v>
      </c>
      <c r="D14" s="32">
        <v>26394.503222765754</v>
      </c>
      <c r="E14" s="32">
        <v>3860.430625120671</v>
      </c>
      <c r="F14" s="32">
        <v>113.42359671856521</v>
      </c>
      <c r="G14" s="32">
        <v>18586.092208554146</v>
      </c>
      <c r="H14" s="32">
        <v>17154.814438162215</v>
      </c>
      <c r="I14" s="33">
        <f t="shared" si="0"/>
        <v>588081.5115168632</v>
      </c>
      <c r="J14" s="10"/>
    </row>
    <row r="15" spans="2:10" ht="12.75">
      <c r="B15" s="28" t="s">
        <v>63</v>
      </c>
      <c r="C15" s="32">
        <v>77703.21472989132</v>
      </c>
      <c r="D15" s="32">
        <v>33522.84951859356</v>
      </c>
      <c r="E15" s="32">
        <v>879.5653042176133</v>
      </c>
      <c r="F15" s="32">
        <v>0</v>
      </c>
      <c r="G15" s="32">
        <v>4423.761674389901</v>
      </c>
      <c r="H15" s="32">
        <v>7167.928338835317</v>
      </c>
      <c r="I15" s="33">
        <f t="shared" si="0"/>
        <v>123697.31956592771</v>
      </c>
      <c r="J15" s="10"/>
    </row>
    <row r="16" spans="2:10" ht="12.75">
      <c r="B16" s="28" t="s">
        <v>64</v>
      </c>
      <c r="C16" s="32">
        <v>180544.4152873651</v>
      </c>
      <c r="D16" s="32">
        <v>7751.777245104853</v>
      </c>
      <c r="E16" s="32">
        <v>62.628495536129314</v>
      </c>
      <c r="F16" s="32">
        <v>174.53706082534148</v>
      </c>
      <c r="G16" s="32">
        <v>14314.552378347838</v>
      </c>
      <c r="H16" s="32">
        <v>8326.620465532707</v>
      </c>
      <c r="I16" s="33">
        <f t="shared" si="0"/>
        <v>210999.99387188663</v>
      </c>
      <c r="J16" s="10"/>
    </row>
    <row r="17" spans="2:10" ht="12.75">
      <c r="B17" s="42" t="s">
        <v>65</v>
      </c>
      <c r="C17" s="46">
        <v>152707.88517562387</v>
      </c>
      <c r="D17" s="46">
        <v>7175.342094773226</v>
      </c>
      <c r="E17" s="46">
        <v>2547.9959553285216</v>
      </c>
      <c r="F17" s="46">
        <v>837.9061493289113</v>
      </c>
      <c r="G17" s="46">
        <v>4291.420524943125</v>
      </c>
      <c r="H17" s="46">
        <v>23848.55894206548</v>
      </c>
      <c r="I17" s="47">
        <f t="shared" si="0"/>
        <v>190571.20269273422</v>
      </c>
      <c r="J17" s="10"/>
    </row>
    <row r="18" spans="2:10" ht="12.75">
      <c r="B18" s="29" t="s">
        <v>46</v>
      </c>
      <c r="C18" s="34">
        <v>2633219.514223659</v>
      </c>
      <c r="D18" s="34">
        <v>294600.8549842253</v>
      </c>
      <c r="E18" s="34">
        <v>38296.70525958172</v>
      </c>
      <c r="F18" s="34">
        <v>2059.4243609476794</v>
      </c>
      <c r="G18" s="34">
        <v>134080.55485507572</v>
      </c>
      <c r="H18" s="34">
        <v>264858.36523828097</v>
      </c>
      <c r="I18" s="34">
        <f>SUM(C18:H18)</f>
        <v>3367115.41892177</v>
      </c>
      <c r="J18" s="10"/>
    </row>
    <row r="19" spans="2:9" ht="12.75">
      <c r="B19" s="29" t="s">
        <v>99</v>
      </c>
      <c r="C19" s="34">
        <f>C4+C9+C10+C11+C13+C14+C15+C17</f>
        <v>1642913.4967760746</v>
      </c>
      <c r="D19" s="34">
        <f aca="true" t="shared" si="1" ref="D19:I19">D4+D9+D10+D11+D13+D14+D15+D17</f>
        <v>183507.7349709399</v>
      </c>
      <c r="E19" s="34">
        <f t="shared" si="1"/>
        <v>30014.412529913636</v>
      </c>
      <c r="F19" s="34">
        <f t="shared" si="1"/>
        <v>1387.5770729316619</v>
      </c>
      <c r="G19" s="34">
        <f t="shared" si="1"/>
        <v>70298.03294877392</v>
      </c>
      <c r="H19" s="34">
        <f t="shared" si="1"/>
        <v>204732.2836474607</v>
      </c>
      <c r="I19" s="34">
        <f t="shared" si="1"/>
        <v>2131465.9608731624</v>
      </c>
    </row>
    <row r="20" spans="2:17" ht="12.75">
      <c r="B20" s="29" t="s">
        <v>44</v>
      </c>
      <c r="C20" s="34">
        <f>C5+C6+C7+C8+C16</f>
        <v>978118.9453280632</v>
      </c>
      <c r="D20" s="34">
        <f aca="true" t="shared" si="2" ref="D20:I20">D5+D6+D7+D8+D16</f>
        <v>97228.2103152675</v>
      </c>
      <c r="E20" s="34">
        <f t="shared" si="2"/>
        <v>8021.827920448746</v>
      </c>
      <c r="F20" s="34">
        <f t="shared" si="2"/>
        <v>671.8472880160175</v>
      </c>
      <c r="G20" s="34">
        <f t="shared" si="2"/>
        <v>61510.0037165316</v>
      </c>
      <c r="H20" s="34">
        <f t="shared" si="2"/>
        <v>49826.57584821321</v>
      </c>
      <c r="I20" s="34">
        <f t="shared" si="2"/>
        <v>1194705.5631285242</v>
      </c>
      <c r="J20" s="10"/>
      <c r="K20" s="10"/>
      <c r="L20" s="10"/>
      <c r="M20" s="10"/>
      <c r="N20" s="10"/>
      <c r="O20" s="10"/>
      <c r="P20" s="10"/>
      <c r="Q20" s="10"/>
    </row>
    <row r="21" spans="2:9" ht="12.75">
      <c r="B21" s="31" t="s">
        <v>45</v>
      </c>
      <c r="C21" s="35">
        <f>C12</f>
        <v>12187.072119521237</v>
      </c>
      <c r="D21" s="35">
        <f aca="true" t="shared" si="3" ref="D21:I21">D12</f>
        <v>13864.90969801789</v>
      </c>
      <c r="E21" s="35">
        <f t="shared" si="3"/>
        <v>260.46480921934864</v>
      </c>
      <c r="F21" s="35">
        <f t="shared" si="3"/>
        <v>0</v>
      </c>
      <c r="G21" s="35">
        <f t="shared" si="3"/>
        <v>2272.5181897701955</v>
      </c>
      <c r="H21" s="35">
        <f t="shared" si="3"/>
        <v>12358.930103554729</v>
      </c>
      <c r="I21" s="35">
        <f t="shared" si="3"/>
        <v>40943.8949200834</v>
      </c>
    </row>
    <row r="22" spans="3:9" ht="12.75">
      <c r="C22" s="6"/>
      <c r="D22" s="6"/>
      <c r="E22" s="6"/>
      <c r="F22" s="6"/>
      <c r="G22" s="6"/>
      <c r="H22" s="6"/>
      <c r="I22" s="6"/>
    </row>
    <row r="23" spans="2:9" ht="12.75">
      <c r="B23" s="90" t="s">
        <v>98</v>
      </c>
      <c r="C23" s="90"/>
      <c r="D23" s="90"/>
      <c r="E23" s="90"/>
      <c r="F23" s="90"/>
      <c r="G23" s="36"/>
      <c r="H23" s="36"/>
      <c r="I23" s="36"/>
    </row>
    <row r="24" spans="2:9" ht="38.25">
      <c r="B24" s="37" t="s">
        <v>100</v>
      </c>
      <c r="C24" s="37" t="s">
        <v>101</v>
      </c>
      <c r="D24" s="37" t="s">
        <v>102</v>
      </c>
      <c r="E24" s="37" t="s">
        <v>25</v>
      </c>
      <c r="F24" s="38" t="s">
        <v>49</v>
      </c>
      <c r="G24" s="38" t="s">
        <v>50</v>
      </c>
      <c r="H24" s="38" t="s">
        <v>51</v>
      </c>
      <c r="I24" s="37" t="s">
        <v>18</v>
      </c>
    </row>
    <row r="25" spans="2:15" ht="12.75">
      <c r="B25" s="28" t="s">
        <v>46</v>
      </c>
      <c r="C25" s="39">
        <v>0.7820401698813396</v>
      </c>
      <c r="D25" s="39">
        <v>0.08749354219599738</v>
      </c>
      <c r="E25" s="39">
        <v>0.011373742950529814</v>
      </c>
      <c r="F25" s="40">
        <v>0.0006116286805538599</v>
      </c>
      <c r="G25" s="39">
        <v>0.03982059958550856</v>
      </c>
      <c r="H25" s="39">
        <v>0.07866031670607088</v>
      </c>
      <c r="I25" s="41">
        <v>1</v>
      </c>
      <c r="J25" s="17"/>
      <c r="K25" s="17"/>
      <c r="L25" s="17"/>
      <c r="M25" s="17"/>
      <c r="N25" s="17"/>
      <c r="O25" s="17"/>
    </row>
    <row r="26" spans="2:15" ht="12.75">
      <c r="B26" s="28" t="s">
        <v>99</v>
      </c>
      <c r="C26" s="39">
        <v>0.7707903982210673</v>
      </c>
      <c r="D26" s="39">
        <v>0.0860946120367624</v>
      </c>
      <c r="E26" s="39">
        <v>0.0140815819163343</v>
      </c>
      <c r="F26" s="40">
        <v>0.0006509965903294257</v>
      </c>
      <c r="G26" s="39">
        <v>0.03298107229447666</v>
      </c>
      <c r="H26" s="39">
        <v>0.09605233553135956</v>
      </c>
      <c r="I26" s="41">
        <v>1</v>
      </c>
      <c r="J26" s="17"/>
      <c r="K26" s="17"/>
      <c r="L26" s="17"/>
      <c r="M26" s="17"/>
      <c r="N26" s="17"/>
      <c r="O26" s="17"/>
    </row>
    <row r="27" spans="2:15" ht="12.75">
      <c r="B27" s="28" t="s">
        <v>44</v>
      </c>
      <c r="C27" s="39">
        <v>0.8187113005205274</v>
      </c>
      <c r="D27" s="39">
        <v>0.08138257099988733</v>
      </c>
      <c r="E27" s="39">
        <v>0.00671448109728587</v>
      </c>
      <c r="F27" s="40">
        <v>0.0005623538625338613</v>
      </c>
      <c r="G27" s="39">
        <v>0.05148549200311581</v>
      </c>
      <c r="H27" s="39">
        <v>0.04170615537918355</v>
      </c>
      <c r="I27" s="41">
        <v>1</v>
      </c>
      <c r="J27" s="17"/>
      <c r="K27" s="17"/>
      <c r="L27" s="17"/>
      <c r="M27" s="17"/>
      <c r="N27" s="17"/>
      <c r="O27" s="17"/>
    </row>
    <row r="28" spans="2:15" ht="12.75">
      <c r="B28" s="42" t="s">
        <v>45</v>
      </c>
      <c r="C28" s="43">
        <v>0.29765297471842017</v>
      </c>
      <c r="D28" s="43">
        <v>0.33863191875321585</v>
      </c>
      <c r="E28" s="43">
        <v>0.006361505414366134</v>
      </c>
      <c r="F28" s="44">
        <v>0</v>
      </c>
      <c r="G28" s="43">
        <v>0.055503224453995505</v>
      </c>
      <c r="H28" s="43">
        <v>0.30185037666000225</v>
      </c>
      <c r="I28" s="45">
        <v>1</v>
      </c>
      <c r="J28" s="17"/>
      <c r="K28" s="17"/>
      <c r="L28" s="17"/>
      <c r="M28" s="17"/>
      <c r="N28" s="17"/>
      <c r="O28" s="17"/>
    </row>
    <row r="29" ht="12.75"/>
    <row r="30" ht="12.75"/>
    <row r="57" ht="12.75"/>
    <row r="58" ht="12.75"/>
  </sheetData>
  <mergeCells count="2">
    <mergeCell ref="B2:I2"/>
    <mergeCell ref="B23:F23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J22" sqref="J22"/>
    </sheetView>
  </sheetViews>
  <sheetFormatPr defaultColWidth="11.421875" defaultRowHeight="12.75"/>
  <cols>
    <col min="1" max="1" width="5.00390625" style="5" customWidth="1"/>
    <col min="2" max="2" width="25.28125" style="5" customWidth="1"/>
    <col min="3" max="16384" width="11.421875" style="5" customWidth="1"/>
  </cols>
  <sheetData>
    <row r="1" spans="1:3" ht="12.75">
      <c r="A1" s="8"/>
      <c r="B1" s="18"/>
      <c r="C1" s="18"/>
    </row>
    <row r="2" spans="2:3" ht="12.75">
      <c r="B2" s="96" t="s">
        <v>144</v>
      </c>
      <c r="C2" s="96"/>
    </row>
    <row r="3" spans="2:3" ht="12.75">
      <c r="B3" s="28" t="s">
        <v>143</v>
      </c>
      <c r="C3" s="32">
        <v>1373</v>
      </c>
    </row>
    <row r="4" spans="2:3" ht="12.75">
      <c r="B4" s="28" t="s">
        <v>76</v>
      </c>
      <c r="C4" s="32">
        <v>299</v>
      </c>
    </row>
    <row r="5" spans="2:3" ht="12.75">
      <c r="B5" s="28" t="s">
        <v>77</v>
      </c>
      <c r="C5" s="32">
        <v>1564</v>
      </c>
    </row>
    <row r="6" spans="2:3" ht="12.75">
      <c r="B6" s="31" t="s">
        <v>18</v>
      </c>
      <c r="C6" s="35">
        <f>SUM(C3:C5)</f>
        <v>3236</v>
      </c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</sheetData>
  <mergeCells count="1">
    <mergeCell ref="B2:C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19"/>
  <sheetViews>
    <sheetView workbookViewId="0" topLeftCell="A1">
      <selection activeCell="I24" sqref="I24"/>
    </sheetView>
  </sheetViews>
  <sheetFormatPr defaultColWidth="11.421875" defaultRowHeight="12.75"/>
  <cols>
    <col min="1" max="1" width="5.00390625" style="15" customWidth="1"/>
    <col min="2" max="2" width="17.140625" style="15" customWidth="1"/>
    <col min="3" max="3" width="16.28125" style="15" customWidth="1"/>
    <col min="4" max="4" width="14.7109375" style="15" customWidth="1"/>
    <col min="5" max="5" width="9.28125" style="15" customWidth="1"/>
    <col min="6" max="6" width="14.8515625" style="15" customWidth="1"/>
    <col min="7" max="7" width="13.57421875" style="15" customWidth="1"/>
    <col min="8" max="8" width="8.140625" style="15" customWidth="1"/>
    <col min="9" max="9" width="21.28125" style="15" customWidth="1"/>
    <col min="10" max="16384" width="9.140625" style="15" customWidth="1"/>
  </cols>
  <sheetData>
    <row r="2" spans="3:9" ht="12.75">
      <c r="C2" s="110" t="s">
        <v>145</v>
      </c>
      <c r="D2" s="110"/>
      <c r="E2" s="110"/>
      <c r="F2" s="110"/>
      <c r="G2" s="110"/>
      <c r="H2" s="110"/>
      <c r="I2" s="25"/>
    </row>
    <row r="3" spans="3:9" ht="12.75">
      <c r="C3" s="95" t="s">
        <v>146</v>
      </c>
      <c r="D3" s="95"/>
      <c r="E3" s="95"/>
      <c r="F3" s="111" t="s">
        <v>95</v>
      </c>
      <c r="G3" s="111"/>
      <c r="H3" s="111"/>
      <c r="I3" s="25"/>
    </row>
    <row r="4" spans="2:8" ht="14.25" customHeight="1">
      <c r="B4" s="107" t="s">
        <v>27</v>
      </c>
      <c r="C4" s="106" t="s">
        <v>43</v>
      </c>
      <c r="D4" s="106" t="s">
        <v>42</v>
      </c>
      <c r="E4" s="106" t="s">
        <v>18</v>
      </c>
      <c r="F4" s="51" t="s">
        <v>43</v>
      </c>
      <c r="G4" s="51" t="s">
        <v>42</v>
      </c>
      <c r="H4" s="112" t="s">
        <v>18</v>
      </c>
    </row>
    <row r="5" spans="2:8" ht="15" customHeight="1">
      <c r="B5" s="108" t="s">
        <v>31</v>
      </c>
      <c r="C5" s="113">
        <v>23050</v>
      </c>
      <c r="D5" s="113">
        <v>29400</v>
      </c>
      <c r="E5" s="113">
        <f>C5+D5</f>
        <v>52450</v>
      </c>
      <c r="F5" s="104">
        <v>29</v>
      </c>
      <c r="G5" s="104">
        <v>5</v>
      </c>
      <c r="H5" s="104">
        <f>F5+G5</f>
        <v>34</v>
      </c>
    </row>
    <row r="6" spans="2:8" ht="15" customHeight="1">
      <c r="B6" s="108" t="s">
        <v>34</v>
      </c>
      <c r="C6" s="113">
        <v>23520</v>
      </c>
      <c r="D6" s="113">
        <v>3100</v>
      </c>
      <c r="E6" s="113">
        <f aca="true" t="shared" si="0" ref="E6:E19">C6+D6</f>
        <v>26620</v>
      </c>
      <c r="F6" s="104">
        <v>42</v>
      </c>
      <c r="G6" s="104">
        <v>1</v>
      </c>
      <c r="H6" s="104">
        <f aca="true" t="shared" si="1" ref="H6:H19">F6+G6</f>
        <v>43</v>
      </c>
    </row>
    <row r="7" spans="2:8" ht="15" customHeight="1">
      <c r="B7" s="108" t="s">
        <v>96</v>
      </c>
      <c r="C7" s="113">
        <v>25630</v>
      </c>
      <c r="D7" s="113">
        <v>0</v>
      </c>
      <c r="E7" s="113">
        <f t="shared" si="0"/>
        <v>25630</v>
      </c>
      <c r="F7" s="104">
        <v>51</v>
      </c>
      <c r="G7" s="104">
        <v>0</v>
      </c>
      <c r="H7" s="104">
        <f t="shared" si="1"/>
        <v>51</v>
      </c>
    </row>
    <row r="8" spans="2:8" ht="15" customHeight="1">
      <c r="B8" s="108" t="s">
        <v>29</v>
      </c>
      <c r="C8" s="113">
        <v>15455</v>
      </c>
      <c r="D8" s="113">
        <v>0</v>
      </c>
      <c r="E8" s="113">
        <f t="shared" si="0"/>
        <v>15455</v>
      </c>
      <c r="F8" s="104">
        <v>32</v>
      </c>
      <c r="G8" s="104">
        <v>0</v>
      </c>
      <c r="H8" s="104">
        <f t="shared" si="1"/>
        <v>32</v>
      </c>
    </row>
    <row r="9" spans="2:8" ht="15" customHeight="1">
      <c r="B9" s="108" t="s">
        <v>33</v>
      </c>
      <c r="C9" s="113">
        <v>14200</v>
      </c>
      <c r="D9" s="113">
        <v>0</v>
      </c>
      <c r="E9" s="113">
        <f t="shared" si="0"/>
        <v>14200</v>
      </c>
      <c r="F9" s="104">
        <v>20</v>
      </c>
      <c r="G9" s="104">
        <v>0</v>
      </c>
      <c r="H9" s="104">
        <f t="shared" si="1"/>
        <v>20</v>
      </c>
    </row>
    <row r="10" spans="2:8" ht="15" customHeight="1">
      <c r="B10" s="108" t="s">
        <v>32</v>
      </c>
      <c r="C10" s="113">
        <v>12900</v>
      </c>
      <c r="D10" s="113">
        <v>0</v>
      </c>
      <c r="E10" s="113">
        <f t="shared" si="0"/>
        <v>12900</v>
      </c>
      <c r="F10" s="104">
        <v>24</v>
      </c>
      <c r="G10" s="104">
        <v>0</v>
      </c>
      <c r="H10" s="104">
        <f t="shared" si="1"/>
        <v>24</v>
      </c>
    </row>
    <row r="11" spans="2:8" ht="15" customHeight="1">
      <c r="B11" s="108" t="s">
        <v>35</v>
      </c>
      <c r="C11" s="113">
        <v>5250</v>
      </c>
      <c r="D11" s="113">
        <v>2200</v>
      </c>
      <c r="E11" s="113">
        <f t="shared" si="0"/>
        <v>7450</v>
      </c>
      <c r="F11" s="104">
        <v>8</v>
      </c>
      <c r="G11" s="104">
        <v>1</v>
      </c>
      <c r="H11" s="104">
        <f t="shared" si="1"/>
        <v>9</v>
      </c>
    </row>
    <row r="12" spans="2:8" ht="15" customHeight="1">
      <c r="B12" s="108" t="s">
        <v>28</v>
      </c>
      <c r="C12" s="113">
        <v>2500</v>
      </c>
      <c r="D12" s="113">
        <v>2500</v>
      </c>
      <c r="E12" s="113">
        <f t="shared" si="0"/>
        <v>5000</v>
      </c>
      <c r="F12" s="104">
        <v>12</v>
      </c>
      <c r="G12" s="104">
        <v>1</v>
      </c>
      <c r="H12" s="104">
        <f t="shared" si="1"/>
        <v>13</v>
      </c>
    </row>
    <row r="13" spans="2:8" ht="15" customHeight="1">
      <c r="B13" s="108" t="s">
        <v>39</v>
      </c>
      <c r="C13" s="113">
        <v>21875</v>
      </c>
      <c r="D13" s="113">
        <v>0</v>
      </c>
      <c r="E13" s="113">
        <f t="shared" si="0"/>
        <v>21875</v>
      </c>
      <c r="F13" s="104">
        <v>26</v>
      </c>
      <c r="G13" s="104">
        <v>0</v>
      </c>
      <c r="H13" s="104">
        <f t="shared" si="1"/>
        <v>26</v>
      </c>
    </row>
    <row r="14" spans="2:8" ht="15" customHeight="1">
      <c r="B14" s="108" t="s">
        <v>37</v>
      </c>
      <c r="C14" s="113">
        <v>18880</v>
      </c>
      <c r="D14" s="113">
        <v>0</v>
      </c>
      <c r="E14" s="113">
        <f t="shared" si="0"/>
        <v>18880</v>
      </c>
      <c r="F14" s="104">
        <v>33</v>
      </c>
      <c r="G14" s="104">
        <v>0</v>
      </c>
      <c r="H14" s="104">
        <f t="shared" si="1"/>
        <v>33</v>
      </c>
    </row>
    <row r="15" spans="2:8" ht="15" customHeight="1">
      <c r="B15" s="108" t="s">
        <v>40</v>
      </c>
      <c r="C15" s="113">
        <v>16750</v>
      </c>
      <c r="D15" s="113">
        <v>0</v>
      </c>
      <c r="E15" s="113">
        <f t="shared" si="0"/>
        <v>16750</v>
      </c>
      <c r="F15" s="104">
        <v>31</v>
      </c>
      <c r="G15" s="104">
        <v>0</v>
      </c>
      <c r="H15" s="104">
        <f t="shared" si="1"/>
        <v>31</v>
      </c>
    </row>
    <row r="16" spans="2:8" ht="15" customHeight="1">
      <c r="B16" s="108" t="s">
        <v>38</v>
      </c>
      <c r="C16" s="113">
        <v>12100</v>
      </c>
      <c r="D16" s="113">
        <v>3500</v>
      </c>
      <c r="E16" s="113">
        <f t="shared" si="0"/>
        <v>15600</v>
      </c>
      <c r="F16" s="104">
        <v>16</v>
      </c>
      <c r="G16" s="104">
        <v>1</v>
      </c>
      <c r="H16" s="104">
        <f t="shared" si="1"/>
        <v>17</v>
      </c>
    </row>
    <row r="17" spans="2:8" ht="15" customHeight="1">
      <c r="B17" s="108" t="s">
        <v>41</v>
      </c>
      <c r="C17" s="113">
        <v>7180</v>
      </c>
      <c r="D17" s="113">
        <v>0</v>
      </c>
      <c r="E17" s="113">
        <f t="shared" si="0"/>
        <v>7180</v>
      </c>
      <c r="F17" s="104">
        <v>11</v>
      </c>
      <c r="G17" s="104">
        <v>0</v>
      </c>
      <c r="H17" s="104">
        <f t="shared" si="1"/>
        <v>11</v>
      </c>
    </row>
    <row r="18" spans="2:8" ht="15" customHeight="1">
      <c r="B18" s="108" t="s">
        <v>36</v>
      </c>
      <c r="C18" s="113">
        <v>7300</v>
      </c>
      <c r="D18" s="113">
        <v>0</v>
      </c>
      <c r="E18" s="113">
        <f t="shared" si="0"/>
        <v>7300</v>
      </c>
      <c r="F18" s="104">
        <v>13</v>
      </c>
      <c r="G18" s="104">
        <v>0</v>
      </c>
      <c r="H18" s="104">
        <f t="shared" si="1"/>
        <v>13</v>
      </c>
    </row>
    <row r="19" spans="2:9" ht="12.75">
      <c r="B19" s="109" t="s">
        <v>18</v>
      </c>
      <c r="C19" s="114">
        <f>SUM(C5:C18)</f>
        <v>206590</v>
      </c>
      <c r="D19" s="114">
        <f>SUM(D5:D18)</f>
        <v>40700</v>
      </c>
      <c r="E19" s="114">
        <f t="shared" si="0"/>
        <v>247290</v>
      </c>
      <c r="F19" s="105">
        <f>SUM(F5:F18)</f>
        <v>348</v>
      </c>
      <c r="G19" s="105">
        <f>SUM(G5:G18)</f>
        <v>9</v>
      </c>
      <c r="H19" s="105">
        <f t="shared" si="1"/>
        <v>357</v>
      </c>
      <c r="I19" s="16"/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</sheetData>
  <mergeCells count="3">
    <mergeCell ref="F3:H3"/>
    <mergeCell ref="C3:E3"/>
    <mergeCell ref="C2:H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L38"/>
  <sheetViews>
    <sheetView workbookViewId="0" topLeftCell="A1">
      <selection activeCell="K26" sqref="K26"/>
    </sheetView>
  </sheetViews>
  <sheetFormatPr defaultColWidth="11.421875" defaultRowHeight="12.75"/>
  <cols>
    <col min="1" max="1" width="5.421875" style="3" customWidth="1"/>
    <col min="2" max="2" width="16.7109375" style="3" customWidth="1"/>
    <col min="3" max="9" width="11.421875" style="3" customWidth="1"/>
    <col min="10" max="10" width="15.00390625" style="3" customWidth="1"/>
    <col min="11" max="16384" width="11.421875" style="3" customWidth="1"/>
  </cols>
  <sheetData>
    <row r="2" spans="3:11" ht="12.75">
      <c r="C2" s="115" t="s">
        <v>147</v>
      </c>
      <c r="D2" s="115"/>
      <c r="E2" s="115"/>
      <c r="F2" s="115"/>
      <c r="G2" s="115"/>
      <c r="H2" s="115"/>
      <c r="I2" s="115"/>
      <c r="J2" s="115"/>
      <c r="K2" s="115"/>
    </row>
    <row r="3" spans="2:11" ht="12.75">
      <c r="B3" s="30" t="s">
        <v>108</v>
      </c>
      <c r="C3" s="30">
        <v>1998</v>
      </c>
      <c r="D3" s="30">
        <v>1999</v>
      </c>
      <c r="E3" s="30">
        <v>2000</v>
      </c>
      <c r="F3" s="30">
        <v>2001</v>
      </c>
      <c r="G3" s="30">
        <v>2002</v>
      </c>
      <c r="H3" s="30">
        <v>2003</v>
      </c>
      <c r="I3" s="30">
        <v>2004</v>
      </c>
      <c r="J3" s="30">
        <v>2005</v>
      </c>
      <c r="K3" s="116" t="s">
        <v>9</v>
      </c>
    </row>
    <row r="4" spans="2:11" ht="12.75">
      <c r="B4" s="19" t="s">
        <v>83</v>
      </c>
      <c r="C4" s="117">
        <v>3</v>
      </c>
      <c r="D4" s="117">
        <v>14</v>
      </c>
      <c r="E4" s="117">
        <v>22</v>
      </c>
      <c r="F4" s="117">
        <v>19</v>
      </c>
      <c r="G4" s="117">
        <v>30</v>
      </c>
      <c r="H4" s="117">
        <v>28</v>
      </c>
      <c r="I4" s="117">
        <v>48</v>
      </c>
      <c r="J4" s="117">
        <v>51</v>
      </c>
      <c r="K4" s="118">
        <f aca="true" t="shared" si="0" ref="K4:K9">SUM(C4:J4)</f>
        <v>215</v>
      </c>
    </row>
    <row r="5" spans="2:11" ht="12.75">
      <c r="B5" s="19" t="s">
        <v>84</v>
      </c>
      <c r="C5" s="117">
        <v>17</v>
      </c>
      <c r="D5" s="117">
        <v>44</v>
      </c>
      <c r="E5" s="117">
        <v>95</v>
      </c>
      <c r="F5" s="117">
        <v>136</v>
      </c>
      <c r="G5" s="117">
        <v>144</v>
      </c>
      <c r="H5" s="117">
        <v>205</v>
      </c>
      <c r="I5" s="117">
        <v>268</v>
      </c>
      <c r="J5" s="117">
        <v>295</v>
      </c>
      <c r="K5" s="118">
        <f t="shared" si="0"/>
        <v>1204</v>
      </c>
    </row>
    <row r="6" spans="2:11" ht="12.75">
      <c r="B6" s="19" t="s">
        <v>85</v>
      </c>
      <c r="C6" s="117">
        <v>138</v>
      </c>
      <c r="D6" s="117">
        <v>79</v>
      </c>
      <c r="E6" s="117">
        <v>152</v>
      </c>
      <c r="F6" s="117">
        <v>107</v>
      </c>
      <c r="G6" s="117">
        <v>174</v>
      </c>
      <c r="H6" s="117">
        <v>262</v>
      </c>
      <c r="I6" s="117">
        <v>393</v>
      </c>
      <c r="J6" s="117">
        <v>562</v>
      </c>
      <c r="K6" s="118">
        <f t="shared" si="0"/>
        <v>1867</v>
      </c>
    </row>
    <row r="7" spans="2:11" ht="12.75">
      <c r="B7" s="19" t="s">
        <v>86</v>
      </c>
      <c r="C7" s="117">
        <v>3</v>
      </c>
      <c r="D7" s="117">
        <v>10</v>
      </c>
      <c r="E7" s="117">
        <v>91</v>
      </c>
      <c r="F7" s="117">
        <v>68</v>
      </c>
      <c r="G7" s="117">
        <v>104</v>
      </c>
      <c r="H7" s="117">
        <v>146</v>
      </c>
      <c r="I7" s="117">
        <v>194</v>
      </c>
      <c r="J7" s="117">
        <v>257</v>
      </c>
      <c r="K7" s="118">
        <f t="shared" si="0"/>
        <v>873</v>
      </c>
    </row>
    <row r="8" spans="2:11" ht="12.75">
      <c r="B8" s="19" t="s">
        <v>87</v>
      </c>
      <c r="C8" s="117">
        <v>10</v>
      </c>
      <c r="D8" s="117">
        <v>33</v>
      </c>
      <c r="E8" s="117">
        <v>61</v>
      </c>
      <c r="F8" s="117">
        <v>31</v>
      </c>
      <c r="G8" s="117">
        <v>32</v>
      </c>
      <c r="H8" s="117">
        <v>54</v>
      </c>
      <c r="I8" s="117">
        <v>80</v>
      </c>
      <c r="J8" s="117">
        <v>127</v>
      </c>
      <c r="K8" s="118">
        <f t="shared" si="0"/>
        <v>428</v>
      </c>
    </row>
    <row r="9" spans="2:11" ht="12.75">
      <c r="B9" s="30" t="s">
        <v>9</v>
      </c>
      <c r="C9" s="119">
        <f aca="true" t="shared" si="1" ref="C9:J9">SUM(C4:C8)</f>
        <v>171</v>
      </c>
      <c r="D9" s="119">
        <f t="shared" si="1"/>
        <v>180</v>
      </c>
      <c r="E9" s="119">
        <f t="shared" si="1"/>
        <v>421</v>
      </c>
      <c r="F9" s="119">
        <f t="shared" si="1"/>
        <v>361</v>
      </c>
      <c r="G9" s="119">
        <f t="shared" si="1"/>
        <v>484</v>
      </c>
      <c r="H9" s="119">
        <f t="shared" si="1"/>
        <v>695</v>
      </c>
      <c r="I9" s="119">
        <f t="shared" si="1"/>
        <v>983</v>
      </c>
      <c r="J9" s="119">
        <f t="shared" si="1"/>
        <v>1292</v>
      </c>
      <c r="K9" s="118">
        <f t="shared" si="0"/>
        <v>4587</v>
      </c>
    </row>
    <row r="10" spans="2:11" ht="12.75">
      <c r="B10" s="13"/>
      <c r="C10" s="13"/>
      <c r="D10" s="13"/>
      <c r="E10" s="13"/>
      <c r="F10" s="13"/>
      <c r="G10" s="13"/>
      <c r="H10" s="13"/>
      <c r="I10" s="13"/>
      <c r="J10" s="13"/>
      <c r="K10" s="20"/>
    </row>
    <row r="11" spans="2:10" ht="12.75">
      <c r="B11" s="120" t="s">
        <v>148</v>
      </c>
      <c r="C11" s="120"/>
      <c r="D11" s="120"/>
      <c r="E11" s="120"/>
      <c r="F11" s="120"/>
      <c r="G11" s="120"/>
      <c r="H11" s="120"/>
      <c r="I11" s="120"/>
      <c r="J11" s="120"/>
    </row>
    <row r="12" spans="2:10" ht="12.75">
      <c r="B12" s="68">
        <v>1998</v>
      </c>
      <c r="C12" s="68">
        <v>1999</v>
      </c>
      <c r="D12" s="68">
        <v>2000</v>
      </c>
      <c r="E12" s="68">
        <v>2001</v>
      </c>
      <c r="F12" s="68">
        <v>2002</v>
      </c>
      <c r="G12" s="68">
        <v>2003</v>
      </c>
      <c r="H12" s="68">
        <v>2004</v>
      </c>
      <c r="I12" s="68">
        <v>2005</v>
      </c>
      <c r="J12" s="67" t="s">
        <v>9</v>
      </c>
    </row>
    <row r="13" spans="2:10" ht="12.75">
      <c r="B13" s="46">
        <v>214675.79</v>
      </c>
      <c r="C13" s="46">
        <v>247447.51</v>
      </c>
      <c r="D13" s="46">
        <v>779550.97</v>
      </c>
      <c r="E13" s="46">
        <v>588988.44</v>
      </c>
      <c r="F13" s="46">
        <v>909107.31</v>
      </c>
      <c r="G13" s="46">
        <v>1339944</v>
      </c>
      <c r="H13" s="46">
        <v>2206798</v>
      </c>
      <c r="I13" s="46">
        <v>3635614.61</v>
      </c>
      <c r="J13" s="121">
        <v>9922126.629999999</v>
      </c>
    </row>
    <row r="14" spans="11:12" ht="12.75">
      <c r="K14" s="13"/>
      <c r="L14" s="13"/>
    </row>
    <row r="15" spans="11:12" ht="12.75">
      <c r="K15" s="13"/>
      <c r="L15" s="13"/>
    </row>
    <row r="16" spans="11:12" ht="12.75">
      <c r="K16" s="13"/>
      <c r="L16" s="13"/>
    </row>
    <row r="17" spans="11:12" ht="12.75">
      <c r="K17" s="13"/>
      <c r="L17" s="13"/>
    </row>
    <row r="18" spans="11:12" ht="12.75">
      <c r="K18" s="13"/>
      <c r="L18" s="13"/>
    </row>
    <row r="19" spans="11:12" ht="12.75">
      <c r="K19" s="13"/>
      <c r="L19" s="13"/>
    </row>
    <row r="20" spans="11:12" ht="12.75">
      <c r="K20" s="13"/>
      <c r="L20" s="13"/>
    </row>
    <row r="21" spans="11:12" ht="12.75">
      <c r="K21" s="13"/>
      <c r="L21" s="13"/>
    </row>
    <row r="22" spans="11:12" ht="12.75">
      <c r="K22" s="13"/>
      <c r="L22" s="13"/>
    </row>
    <row r="23" spans="11:12" ht="12.75">
      <c r="K23" s="13"/>
      <c r="L23" s="13"/>
    </row>
    <row r="24" spans="11:12" ht="12.75">
      <c r="K24" s="13"/>
      <c r="L24" s="13"/>
    </row>
    <row r="25" spans="11:12" ht="12.75">
      <c r="K25" s="13"/>
      <c r="L25" s="13"/>
    </row>
    <row r="26" spans="11:12" ht="12.75">
      <c r="K26" s="13"/>
      <c r="L26" s="13"/>
    </row>
    <row r="27" spans="11:12" ht="12.75">
      <c r="K27" s="13"/>
      <c r="L27" s="13"/>
    </row>
    <row r="28" spans="11:12" ht="12.75">
      <c r="K28" s="13"/>
      <c r="L28" s="13"/>
    </row>
    <row r="29" spans="11:12" ht="12.75">
      <c r="K29" s="13"/>
      <c r="L29" s="13"/>
    </row>
    <row r="30" spans="11:12" ht="12.75">
      <c r="K30" s="13"/>
      <c r="L30" s="13"/>
    </row>
    <row r="31" spans="11:12" ht="12.75">
      <c r="K31" s="13"/>
      <c r="L31" s="13"/>
    </row>
    <row r="32" spans="11:12" ht="12.75">
      <c r="K32" s="13"/>
      <c r="L32" s="13"/>
    </row>
    <row r="33" spans="11:12" ht="12.75">
      <c r="K33" s="13"/>
      <c r="L33" s="13"/>
    </row>
    <row r="34" spans="11:12" ht="12.75">
      <c r="K34" s="13"/>
      <c r="L34" s="13"/>
    </row>
    <row r="35" spans="11:12" ht="12.75">
      <c r="K35" s="13"/>
      <c r="L35" s="13"/>
    </row>
    <row r="36" spans="11:12" ht="12.75">
      <c r="K36" s="13"/>
      <c r="L36" s="13"/>
    </row>
    <row r="37" ht="12.75">
      <c r="K37" s="13"/>
    </row>
    <row r="38" ht="12.75">
      <c r="K38" s="13"/>
    </row>
  </sheetData>
  <mergeCells count="2">
    <mergeCell ref="C2:K2"/>
    <mergeCell ref="B11:J11"/>
  </mergeCells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D7"/>
  <sheetViews>
    <sheetView workbookViewId="0" topLeftCell="A1">
      <selection activeCell="D15" sqref="D15"/>
    </sheetView>
  </sheetViews>
  <sheetFormatPr defaultColWidth="11.421875" defaultRowHeight="12.75"/>
  <cols>
    <col min="1" max="1" width="5.8515625" style="5" customWidth="1"/>
    <col min="2" max="2" width="45.57421875" style="5" customWidth="1"/>
    <col min="3" max="3" width="22.140625" style="5" customWidth="1"/>
    <col min="4" max="4" width="20.00390625" style="5" customWidth="1"/>
    <col min="5" max="16384" width="11.421875" style="5" customWidth="1"/>
  </cols>
  <sheetData>
    <row r="1" ht="12.75"/>
    <row r="2" spans="2:4" ht="12.75">
      <c r="B2" s="122"/>
      <c r="C2" s="89" t="s">
        <v>149</v>
      </c>
      <c r="D2" s="89"/>
    </row>
    <row r="3" spans="2:4" ht="12.75">
      <c r="B3" s="68" t="s">
        <v>150</v>
      </c>
      <c r="C3" s="67" t="s">
        <v>92</v>
      </c>
      <c r="D3" s="123" t="s">
        <v>93</v>
      </c>
    </row>
    <row r="4" spans="2:4" ht="12.75">
      <c r="B4" s="28" t="s">
        <v>89</v>
      </c>
      <c r="C4" s="39">
        <v>0.24</v>
      </c>
      <c r="D4" s="39">
        <v>0.53</v>
      </c>
    </row>
    <row r="5" spans="2:4" ht="12.75">
      <c r="B5" s="28" t="s">
        <v>90</v>
      </c>
      <c r="C5" s="39">
        <v>0.115</v>
      </c>
      <c r="D5" s="39">
        <v>0.155</v>
      </c>
    </row>
    <row r="6" spans="2:4" ht="12.75">
      <c r="B6" s="28" t="s">
        <v>91</v>
      </c>
      <c r="C6" s="39">
        <v>0.14</v>
      </c>
      <c r="D6" s="39">
        <v>0.14</v>
      </c>
    </row>
    <row r="7" spans="2:4" ht="12.75">
      <c r="B7" s="42" t="s">
        <v>88</v>
      </c>
      <c r="C7" s="43">
        <v>0.505</v>
      </c>
      <c r="D7" s="43">
        <v>0.175</v>
      </c>
    </row>
    <row r="14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</sheetData>
  <mergeCells count="1">
    <mergeCell ref="C2:D2"/>
  </mergeCells>
  <printOptions/>
  <pageMargins left="0.75" right="0.75" top="1" bottom="1" header="0.4921259845" footer="0.492125984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6"/>
  <sheetViews>
    <sheetView workbookViewId="0" topLeftCell="A1">
      <selection activeCell="L10" sqref="L10"/>
    </sheetView>
  </sheetViews>
  <sheetFormatPr defaultColWidth="11.421875" defaultRowHeight="12.75"/>
  <cols>
    <col min="1" max="1" width="4.7109375" style="5" customWidth="1"/>
    <col min="2" max="2" width="17.7109375" style="5" customWidth="1"/>
    <col min="3" max="3" width="15.8515625" style="5" customWidth="1"/>
    <col min="4" max="16384" width="9.140625" style="5" customWidth="1"/>
  </cols>
  <sheetData>
    <row r="2" spans="2:3" ht="12.75">
      <c r="B2" s="91" t="s">
        <v>104</v>
      </c>
      <c r="C2" s="91"/>
    </row>
    <row r="3" spans="2:3" ht="12.75">
      <c r="B3" s="28" t="s">
        <v>74</v>
      </c>
      <c r="C3" s="49">
        <v>152</v>
      </c>
    </row>
    <row r="4" spans="2:3" ht="12.75">
      <c r="B4" s="28" t="s">
        <v>73</v>
      </c>
      <c r="C4" s="49">
        <v>88</v>
      </c>
    </row>
    <row r="5" spans="2:3" ht="12.75">
      <c r="B5" s="28" t="s">
        <v>72</v>
      </c>
      <c r="C5" s="49">
        <v>47</v>
      </c>
    </row>
    <row r="6" spans="2:3" ht="12.75">
      <c r="B6" s="28" t="s">
        <v>75</v>
      </c>
      <c r="C6" s="49">
        <v>44</v>
      </c>
    </row>
    <row r="7" spans="2:3" ht="12.75">
      <c r="B7" s="28" t="s">
        <v>71</v>
      </c>
      <c r="C7" s="49">
        <v>7</v>
      </c>
    </row>
    <row r="8" spans="2:3" ht="12.75">
      <c r="B8" s="31" t="s">
        <v>18</v>
      </c>
      <c r="C8" s="50">
        <f>SUM(C3:C7)</f>
        <v>338</v>
      </c>
    </row>
    <row r="9" ht="12.75"/>
    <row r="10" spans="2:3" ht="23.25" customHeight="1">
      <c r="B10" s="92" t="s">
        <v>103</v>
      </c>
      <c r="C10" s="92"/>
    </row>
    <row r="11" spans="2:3" ht="12.75">
      <c r="B11" s="28" t="s">
        <v>71</v>
      </c>
      <c r="C11" s="32">
        <v>1192000</v>
      </c>
    </row>
    <row r="12" spans="2:3" ht="12.75">
      <c r="B12" s="28" t="s">
        <v>75</v>
      </c>
      <c r="C12" s="32">
        <v>1013891</v>
      </c>
    </row>
    <row r="13" spans="2:3" ht="12.75">
      <c r="B13" s="28" t="s">
        <v>73</v>
      </c>
      <c r="C13" s="32">
        <v>389475</v>
      </c>
    </row>
    <row r="14" spans="2:3" ht="12.75">
      <c r="B14" s="28" t="s">
        <v>74</v>
      </c>
      <c r="C14" s="32">
        <v>69350</v>
      </c>
    </row>
    <row r="15" spans="2:3" ht="12.75">
      <c r="B15" s="28" t="s">
        <v>72</v>
      </c>
      <c r="C15" s="32">
        <v>62600</v>
      </c>
    </row>
    <row r="16" spans="2:3" ht="12.75">
      <c r="B16" s="31" t="s">
        <v>18</v>
      </c>
      <c r="C16" s="35">
        <f>SUM(C11:C15)</f>
        <v>2727316</v>
      </c>
    </row>
    <row r="17" ht="12.75"/>
    <row r="18" ht="12.75"/>
    <row r="19" ht="12.75"/>
    <row r="20" ht="12.75"/>
    <row r="21" ht="12.75"/>
  </sheetData>
  <mergeCells count="2">
    <mergeCell ref="B2:C2"/>
    <mergeCell ref="B10:C1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35"/>
  <sheetViews>
    <sheetView workbookViewId="0" topLeftCell="A16">
      <selection activeCell="F21" sqref="F21"/>
    </sheetView>
  </sheetViews>
  <sheetFormatPr defaultColWidth="11.421875" defaultRowHeight="12.75"/>
  <cols>
    <col min="1" max="1" width="4.57421875" style="3" customWidth="1"/>
    <col min="2" max="2" width="30.28125" style="2" customWidth="1"/>
    <col min="3" max="3" width="7.140625" style="2" customWidth="1"/>
    <col min="4" max="16384" width="11.421875" style="3" customWidth="1"/>
  </cols>
  <sheetData>
    <row r="1" ht="12.75"/>
    <row r="2" spans="2:4" ht="12.75">
      <c r="B2" s="93" t="s">
        <v>105</v>
      </c>
      <c r="C2" s="93"/>
      <c r="D2" s="93"/>
    </row>
    <row r="3" spans="2:39" ht="12.75">
      <c r="B3" s="52" t="s">
        <v>107</v>
      </c>
      <c r="C3" s="26" t="s">
        <v>26</v>
      </c>
      <c r="D3" s="26">
        <v>1970</v>
      </c>
      <c r="E3" s="26">
        <v>1971</v>
      </c>
      <c r="F3" s="26">
        <v>1972</v>
      </c>
      <c r="G3" s="26">
        <v>1973</v>
      </c>
      <c r="H3" s="26">
        <v>1974</v>
      </c>
      <c r="I3" s="26">
        <v>1975</v>
      </c>
      <c r="J3" s="26">
        <v>1976</v>
      </c>
      <c r="K3" s="26">
        <v>1977</v>
      </c>
      <c r="L3" s="26">
        <v>1978</v>
      </c>
      <c r="M3" s="26">
        <v>1979</v>
      </c>
      <c r="N3" s="26">
        <v>1980</v>
      </c>
      <c r="O3" s="26">
        <v>1981</v>
      </c>
      <c r="P3" s="26">
        <v>1982</v>
      </c>
      <c r="Q3" s="26">
        <v>1983</v>
      </c>
      <c r="R3" s="26">
        <v>1984</v>
      </c>
      <c r="S3" s="26">
        <v>1985</v>
      </c>
      <c r="T3" s="26">
        <v>1986</v>
      </c>
      <c r="U3" s="26">
        <v>1987</v>
      </c>
      <c r="V3" s="26">
        <v>1988</v>
      </c>
      <c r="W3" s="26">
        <v>1989</v>
      </c>
      <c r="X3" s="26">
        <v>1990</v>
      </c>
      <c r="Y3" s="26">
        <v>1991</v>
      </c>
      <c r="Z3" s="26">
        <v>1992</v>
      </c>
      <c r="AA3" s="26">
        <v>1993</v>
      </c>
      <c r="AB3" s="26">
        <v>1994</v>
      </c>
      <c r="AC3" s="26">
        <v>1995</v>
      </c>
      <c r="AD3" s="26">
        <v>1996</v>
      </c>
      <c r="AE3" s="26">
        <v>1997</v>
      </c>
      <c r="AF3" s="26">
        <v>1998</v>
      </c>
      <c r="AG3" s="26">
        <v>1999</v>
      </c>
      <c r="AH3" s="26">
        <v>2000</v>
      </c>
      <c r="AI3" s="26">
        <v>2001</v>
      </c>
      <c r="AJ3" s="26">
        <v>2002</v>
      </c>
      <c r="AK3" s="26">
        <v>2003</v>
      </c>
      <c r="AL3" s="26">
        <v>2004</v>
      </c>
      <c r="AM3" s="26">
        <v>2005</v>
      </c>
    </row>
    <row r="4" spans="2:39" ht="12.75">
      <c r="B4" s="53" t="s">
        <v>0</v>
      </c>
      <c r="C4" s="49">
        <v>1</v>
      </c>
      <c r="D4" s="32">
        <v>23150</v>
      </c>
      <c r="E4" s="32">
        <v>23150</v>
      </c>
      <c r="F4" s="32">
        <v>23150</v>
      </c>
      <c r="G4" s="32">
        <v>23150</v>
      </c>
      <c r="H4" s="32">
        <v>25950</v>
      </c>
      <c r="I4" s="32">
        <v>29250</v>
      </c>
      <c r="J4" s="32">
        <v>29250</v>
      </c>
      <c r="K4" s="32">
        <v>35250</v>
      </c>
      <c r="L4" s="32">
        <v>35250</v>
      </c>
      <c r="M4" s="32">
        <v>44750</v>
      </c>
      <c r="N4" s="32">
        <v>47450</v>
      </c>
      <c r="O4" s="32">
        <v>47450</v>
      </c>
      <c r="P4" s="32">
        <v>49950</v>
      </c>
      <c r="Q4" s="32">
        <v>49950</v>
      </c>
      <c r="R4" s="32">
        <v>49950</v>
      </c>
      <c r="S4" s="32">
        <v>58950</v>
      </c>
      <c r="T4" s="32">
        <v>76950</v>
      </c>
      <c r="U4" s="32">
        <v>76950</v>
      </c>
      <c r="V4" s="32">
        <v>84650</v>
      </c>
      <c r="W4" s="32">
        <v>97650</v>
      </c>
      <c r="X4" s="32">
        <v>99450</v>
      </c>
      <c r="Y4" s="32">
        <v>106700</v>
      </c>
      <c r="Z4" s="32">
        <v>113200</v>
      </c>
      <c r="AA4" s="32">
        <v>126800</v>
      </c>
      <c r="AB4" s="32">
        <v>156800</v>
      </c>
      <c r="AC4" s="32">
        <v>166000</v>
      </c>
      <c r="AD4" s="32">
        <v>195300</v>
      </c>
      <c r="AE4" s="32">
        <v>195300</v>
      </c>
      <c r="AF4" s="32">
        <v>220400</v>
      </c>
      <c r="AG4" s="32">
        <v>237150</v>
      </c>
      <c r="AH4" s="32">
        <v>250720</v>
      </c>
      <c r="AI4" s="32">
        <v>261620</v>
      </c>
      <c r="AJ4" s="32">
        <v>502120</v>
      </c>
      <c r="AK4" s="32">
        <v>519420</v>
      </c>
      <c r="AL4" s="32">
        <v>590361</v>
      </c>
      <c r="AM4" s="32">
        <v>590361</v>
      </c>
    </row>
    <row r="5" spans="2:39" ht="12.75">
      <c r="B5" s="53" t="s">
        <v>1</v>
      </c>
      <c r="C5" s="49">
        <v>2</v>
      </c>
      <c r="D5" s="32">
        <v>0</v>
      </c>
      <c r="E5" s="32">
        <v>0</v>
      </c>
      <c r="F5" s="32">
        <v>3500</v>
      </c>
      <c r="G5" s="32">
        <v>3500</v>
      </c>
      <c r="H5" s="32">
        <v>4100</v>
      </c>
      <c r="I5" s="32">
        <v>4700</v>
      </c>
      <c r="J5" s="32">
        <v>5625</v>
      </c>
      <c r="K5" s="32">
        <v>7625</v>
      </c>
      <c r="L5" s="32">
        <v>9425</v>
      </c>
      <c r="M5" s="32">
        <v>10825</v>
      </c>
      <c r="N5" s="32">
        <v>10825</v>
      </c>
      <c r="O5" s="32">
        <v>19225</v>
      </c>
      <c r="P5" s="32">
        <v>55925</v>
      </c>
      <c r="Q5" s="32">
        <v>67225</v>
      </c>
      <c r="R5" s="32">
        <v>67225</v>
      </c>
      <c r="S5" s="32">
        <v>84725</v>
      </c>
      <c r="T5" s="32">
        <v>84725</v>
      </c>
      <c r="U5" s="32">
        <v>84725</v>
      </c>
      <c r="V5" s="32">
        <v>93025</v>
      </c>
      <c r="W5" s="32">
        <v>93025</v>
      </c>
      <c r="X5" s="32">
        <v>117425</v>
      </c>
      <c r="Y5" s="32">
        <v>126425</v>
      </c>
      <c r="Z5" s="32">
        <v>136425</v>
      </c>
      <c r="AA5" s="32">
        <v>147825</v>
      </c>
      <c r="AB5" s="32">
        <v>148375</v>
      </c>
      <c r="AC5" s="32">
        <v>154775</v>
      </c>
      <c r="AD5" s="32">
        <v>177175</v>
      </c>
      <c r="AE5" s="32">
        <v>180025</v>
      </c>
      <c r="AF5" s="32">
        <v>192025</v>
      </c>
      <c r="AG5" s="32">
        <v>193175</v>
      </c>
      <c r="AH5" s="32">
        <v>201550</v>
      </c>
      <c r="AI5" s="32">
        <v>203250</v>
      </c>
      <c r="AJ5" s="32">
        <v>220950</v>
      </c>
      <c r="AK5" s="32">
        <v>220950</v>
      </c>
      <c r="AL5" s="32">
        <v>221725</v>
      </c>
      <c r="AM5" s="32">
        <v>221725</v>
      </c>
    </row>
    <row r="6" spans="2:40" ht="12.75">
      <c r="B6" s="53" t="s">
        <v>2</v>
      </c>
      <c r="C6" s="49">
        <v>3</v>
      </c>
      <c r="D6" s="32">
        <v>21100</v>
      </c>
      <c r="E6" s="32">
        <v>21100</v>
      </c>
      <c r="F6" s="32">
        <v>21100</v>
      </c>
      <c r="G6" s="32">
        <v>21100</v>
      </c>
      <c r="H6" s="32">
        <v>21100</v>
      </c>
      <c r="I6" s="32">
        <v>21800</v>
      </c>
      <c r="J6" s="32">
        <v>21800</v>
      </c>
      <c r="K6" s="32">
        <v>21800</v>
      </c>
      <c r="L6" s="32">
        <v>21800</v>
      </c>
      <c r="M6" s="32">
        <v>21800</v>
      </c>
      <c r="N6" s="32">
        <v>21800</v>
      </c>
      <c r="O6" s="32">
        <v>22250</v>
      </c>
      <c r="P6" s="32">
        <v>22250</v>
      </c>
      <c r="Q6" s="32">
        <v>22250</v>
      </c>
      <c r="R6" s="32">
        <v>147250</v>
      </c>
      <c r="S6" s="32">
        <v>312250</v>
      </c>
      <c r="T6" s="32">
        <v>312250</v>
      </c>
      <c r="U6" s="32">
        <v>312250</v>
      </c>
      <c r="V6" s="32">
        <v>312250</v>
      </c>
      <c r="W6" s="32">
        <v>312250</v>
      </c>
      <c r="X6" s="32">
        <v>314250</v>
      </c>
      <c r="Y6" s="32">
        <v>314250</v>
      </c>
      <c r="Z6" s="32">
        <v>314250</v>
      </c>
      <c r="AA6" s="32">
        <v>317250</v>
      </c>
      <c r="AB6" s="32">
        <v>318300</v>
      </c>
      <c r="AC6" s="32">
        <v>322360</v>
      </c>
      <c r="AD6" s="32">
        <v>330810</v>
      </c>
      <c r="AE6" s="32">
        <v>331310</v>
      </c>
      <c r="AF6" s="32">
        <v>332910</v>
      </c>
      <c r="AG6" s="32">
        <v>335800</v>
      </c>
      <c r="AH6" s="32">
        <v>389100</v>
      </c>
      <c r="AI6" s="32">
        <v>389100</v>
      </c>
      <c r="AJ6" s="32">
        <v>393100</v>
      </c>
      <c r="AK6" s="32">
        <v>413100</v>
      </c>
      <c r="AL6" s="32">
        <v>438100</v>
      </c>
      <c r="AM6" s="32">
        <v>436750</v>
      </c>
      <c r="AN6" s="14"/>
    </row>
    <row r="7" spans="2:39" ht="12.75">
      <c r="B7" s="53" t="s">
        <v>3</v>
      </c>
      <c r="C7" s="49">
        <v>4</v>
      </c>
      <c r="D7" s="32">
        <v>0</v>
      </c>
      <c r="E7" s="32">
        <v>0</v>
      </c>
      <c r="F7" s="32">
        <v>250000</v>
      </c>
      <c r="G7" s="32">
        <v>250000</v>
      </c>
      <c r="H7" s="32">
        <v>250000</v>
      </c>
      <c r="I7" s="32">
        <v>250000</v>
      </c>
      <c r="J7" s="32">
        <v>250000</v>
      </c>
      <c r="K7" s="32">
        <v>250000</v>
      </c>
      <c r="L7" s="32">
        <v>250000</v>
      </c>
      <c r="M7" s="32">
        <v>250000</v>
      </c>
      <c r="N7" s="32">
        <v>250000</v>
      </c>
      <c r="O7" s="32">
        <v>250000</v>
      </c>
      <c r="P7" s="32">
        <v>250000</v>
      </c>
      <c r="Q7" s="32">
        <v>250000</v>
      </c>
      <c r="R7" s="32">
        <v>253500</v>
      </c>
      <c r="S7" s="32">
        <v>253500</v>
      </c>
      <c r="T7" s="32">
        <v>253500</v>
      </c>
      <c r="U7" s="32">
        <v>318500</v>
      </c>
      <c r="V7" s="32">
        <v>318500</v>
      </c>
      <c r="W7" s="32">
        <v>318500</v>
      </c>
      <c r="X7" s="32">
        <v>318500</v>
      </c>
      <c r="Y7" s="32">
        <v>318500</v>
      </c>
      <c r="Z7" s="32">
        <v>318500</v>
      </c>
      <c r="AA7" s="32">
        <v>336100</v>
      </c>
      <c r="AB7" s="32">
        <v>336100</v>
      </c>
      <c r="AC7" s="32">
        <v>349100</v>
      </c>
      <c r="AD7" s="32">
        <v>389300</v>
      </c>
      <c r="AE7" s="32">
        <v>389750</v>
      </c>
      <c r="AF7" s="32">
        <v>389750</v>
      </c>
      <c r="AG7" s="32">
        <v>402950</v>
      </c>
      <c r="AH7" s="32">
        <v>402950</v>
      </c>
      <c r="AI7" s="32">
        <v>421950</v>
      </c>
      <c r="AJ7" s="32">
        <v>421950</v>
      </c>
      <c r="AK7" s="32">
        <v>460700</v>
      </c>
      <c r="AL7" s="32">
        <v>475200</v>
      </c>
      <c r="AM7" s="32">
        <v>486200</v>
      </c>
    </row>
    <row r="8" spans="2:39" ht="12.75">
      <c r="B8" s="53" t="s">
        <v>4</v>
      </c>
      <c r="C8" s="49">
        <v>5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650</v>
      </c>
      <c r="L8" s="32">
        <v>650</v>
      </c>
      <c r="M8" s="32">
        <v>650</v>
      </c>
      <c r="N8" s="32">
        <v>650</v>
      </c>
      <c r="O8" s="32">
        <v>650</v>
      </c>
      <c r="P8" s="32">
        <v>650</v>
      </c>
      <c r="Q8" s="32">
        <v>212650</v>
      </c>
      <c r="R8" s="32">
        <v>212650</v>
      </c>
      <c r="S8" s="32">
        <v>212650</v>
      </c>
      <c r="T8" s="32">
        <v>213650</v>
      </c>
      <c r="U8" s="32">
        <v>213650</v>
      </c>
      <c r="V8" s="32">
        <v>213850</v>
      </c>
      <c r="W8" s="32">
        <v>213850</v>
      </c>
      <c r="X8" s="32">
        <v>213850</v>
      </c>
      <c r="Y8" s="32">
        <v>213850</v>
      </c>
      <c r="Z8" s="32">
        <v>213850</v>
      </c>
      <c r="AA8" s="32">
        <v>241850</v>
      </c>
      <c r="AB8" s="32">
        <v>241850</v>
      </c>
      <c r="AC8" s="32">
        <v>242350</v>
      </c>
      <c r="AD8" s="32">
        <v>243100</v>
      </c>
      <c r="AE8" s="32">
        <v>243850</v>
      </c>
      <c r="AF8" s="32">
        <v>243850</v>
      </c>
      <c r="AG8" s="32">
        <v>246100</v>
      </c>
      <c r="AH8" s="32">
        <v>246100</v>
      </c>
      <c r="AI8" s="32">
        <v>253600</v>
      </c>
      <c r="AJ8" s="32">
        <v>253600</v>
      </c>
      <c r="AK8" s="32">
        <v>454100</v>
      </c>
      <c r="AL8" s="32">
        <v>368150</v>
      </c>
      <c r="AM8" s="32">
        <v>399400</v>
      </c>
    </row>
    <row r="9" spans="2:39" ht="12.75">
      <c r="B9" s="53" t="s">
        <v>5</v>
      </c>
      <c r="C9" s="49">
        <v>6</v>
      </c>
      <c r="D9" s="32">
        <v>400</v>
      </c>
      <c r="E9" s="32">
        <v>2750</v>
      </c>
      <c r="F9" s="32">
        <v>3750</v>
      </c>
      <c r="G9" s="32">
        <v>3750</v>
      </c>
      <c r="H9" s="32">
        <v>4650</v>
      </c>
      <c r="I9" s="32">
        <v>8150</v>
      </c>
      <c r="J9" s="32">
        <v>10750</v>
      </c>
      <c r="K9" s="32">
        <v>11750</v>
      </c>
      <c r="L9" s="32">
        <v>16750</v>
      </c>
      <c r="M9" s="32">
        <v>21150</v>
      </c>
      <c r="N9" s="32">
        <v>26225</v>
      </c>
      <c r="O9" s="32">
        <v>30725</v>
      </c>
      <c r="P9" s="32">
        <v>36685</v>
      </c>
      <c r="Q9" s="32">
        <v>42135</v>
      </c>
      <c r="R9" s="32">
        <v>43135</v>
      </c>
      <c r="S9" s="32">
        <v>46735</v>
      </c>
      <c r="T9" s="32">
        <v>52985</v>
      </c>
      <c r="U9" s="32">
        <v>57635</v>
      </c>
      <c r="V9" s="32">
        <v>81335</v>
      </c>
      <c r="W9" s="32">
        <v>85985</v>
      </c>
      <c r="X9" s="32">
        <v>88685</v>
      </c>
      <c r="Y9" s="32">
        <v>88685</v>
      </c>
      <c r="Z9" s="32">
        <v>111335</v>
      </c>
      <c r="AA9" s="32">
        <v>113435</v>
      </c>
      <c r="AB9" s="32">
        <v>116635</v>
      </c>
      <c r="AC9" s="32">
        <v>117135</v>
      </c>
      <c r="AD9" s="32">
        <v>137285</v>
      </c>
      <c r="AE9" s="32">
        <v>137635</v>
      </c>
      <c r="AF9" s="32">
        <v>141835</v>
      </c>
      <c r="AG9" s="32">
        <v>152635</v>
      </c>
      <c r="AH9" s="32">
        <v>162135</v>
      </c>
      <c r="AI9" s="32">
        <v>164555</v>
      </c>
      <c r="AJ9" s="32">
        <v>172055</v>
      </c>
      <c r="AK9" s="32">
        <v>170755</v>
      </c>
      <c r="AL9" s="32">
        <v>174455</v>
      </c>
      <c r="AM9" s="32">
        <v>173755</v>
      </c>
    </row>
    <row r="10" spans="2:39" ht="12.75">
      <c r="B10" s="53" t="s">
        <v>6</v>
      </c>
      <c r="C10" s="49">
        <v>7</v>
      </c>
      <c r="D10" s="32">
        <v>0</v>
      </c>
      <c r="E10" s="32">
        <v>0</v>
      </c>
      <c r="F10" s="32">
        <v>0</v>
      </c>
      <c r="G10" s="32">
        <v>3750</v>
      </c>
      <c r="H10" s="32">
        <v>3750</v>
      </c>
      <c r="I10" s="32">
        <v>3750</v>
      </c>
      <c r="J10" s="32">
        <v>4350</v>
      </c>
      <c r="K10" s="32">
        <v>4350</v>
      </c>
      <c r="L10" s="32">
        <v>4350</v>
      </c>
      <c r="M10" s="32">
        <v>4580</v>
      </c>
      <c r="N10" s="32">
        <v>4580</v>
      </c>
      <c r="O10" s="32">
        <v>4580</v>
      </c>
      <c r="P10" s="32">
        <v>7330</v>
      </c>
      <c r="Q10" s="32">
        <v>12830</v>
      </c>
      <c r="R10" s="32">
        <v>12830</v>
      </c>
      <c r="S10" s="32">
        <v>12830</v>
      </c>
      <c r="T10" s="32">
        <v>12830</v>
      </c>
      <c r="U10" s="32">
        <v>14530</v>
      </c>
      <c r="V10" s="32">
        <v>14530</v>
      </c>
      <c r="W10" s="32">
        <v>19530</v>
      </c>
      <c r="X10" s="32">
        <v>19530</v>
      </c>
      <c r="Y10" s="32">
        <v>20580</v>
      </c>
      <c r="Z10" s="32">
        <v>20580</v>
      </c>
      <c r="AA10" s="32">
        <v>21180</v>
      </c>
      <c r="AB10" s="32">
        <v>26580</v>
      </c>
      <c r="AC10" s="32">
        <v>27380</v>
      </c>
      <c r="AD10" s="32">
        <v>29480</v>
      </c>
      <c r="AE10" s="32">
        <v>29480</v>
      </c>
      <c r="AF10" s="32">
        <v>30480</v>
      </c>
      <c r="AG10" s="32">
        <v>32480</v>
      </c>
      <c r="AH10" s="32">
        <v>40780</v>
      </c>
      <c r="AI10" s="32">
        <v>40780</v>
      </c>
      <c r="AJ10" s="32">
        <v>39850</v>
      </c>
      <c r="AK10" s="32">
        <v>39850</v>
      </c>
      <c r="AL10" s="32">
        <v>39850</v>
      </c>
      <c r="AM10" s="32">
        <v>39850</v>
      </c>
    </row>
    <row r="11" spans="2:39" ht="12.75">
      <c r="B11" s="53" t="s">
        <v>7</v>
      </c>
      <c r="C11" s="49">
        <v>8</v>
      </c>
      <c r="D11" s="32">
        <v>0</v>
      </c>
      <c r="E11" s="32">
        <v>0</v>
      </c>
      <c r="F11" s="32">
        <v>0</v>
      </c>
      <c r="G11" s="32">
        <v>450</v>
      </c>
      <c r="H11" s="32">
        <v>1450</v>
      </c>
      <c r="I11" s="32">
        <v>2250</v>
      </c>
      <c r="J11" s="32">
        <v>2700</v>
      </c>
      <c r="K11" s="32">
        <v>2700</v>
      </c>
      <c r="L11" s="32">
        <v>2700</v>
      </c>
      <c r="M11" s="32">
        <v>2700</v>
      </c>
      <c r="N11" s="32">
        <v>2700</v>
      </c>
      <c r="O11" s="32">
        <v>2700</v>
      </c>
      <c r="P11" s="32">
        <v>2700</v>
      </c>
      <c r="Q11" s="32">
        <v>2700</v>
      </c>
      <c r="R11" s="32">
        <v>3300</v>
      </c>
      <c r="S11" s="32">
        <v>3300</v>
      </c>
      <c r="T11" s="32">
        <v>3300</v>
      </c>
      <c r="U11" s="32">
        <v>3300</v>
      </c>
      <c r="V11" s="32">
        <v>4800</v>
      </c>
      <c r="W11" s="32">
        <v>8800</v>
      </c>
      <c r="X11" s="32">
        <v>11300</v>
      </c>
      <c r="Y11" s="32">
        <v>29300</v>
      </c>
      <c r="Z11" s="32">
        <v>29300</v>
      </c>
      <c r="AA11" s="32">
        <v>29300</v>
      </c>
      <c r="AB11" s="32">
        <v>40100</v>
      </c>
      <c r="AC11" s="32">
        <v>46350</v>
      </c>
      <c r="AD11" s="32">
        <v>59190</v>
      </c>
      <c r="AE11" s="32">
        <v>60310</v>
      </c>
      <c r="AF11" s="32">
        <v>63310</v>
      </c>
      <c r="AG11" s="32">
        <v>117685</v>
      </c>
      <c r="AH11" s="32">
        <v>117685</v>
      </c>
      <c r="AI11" s="32">
        <v>231685</v>
      </c>
      <c r="AJ11" s="32">
        <v>232335</v>
      </c>
      <c r="AK11" s="32">
        <v>244255</v>
      </c>
      <c r="AL11" s="32">
        <v>253605</v>
      </c>
      <c r="AM11" s="32">
        <v>249105</v>
      </c>
    </row>
    <row r="12" spans="2:39" ht="12.75">
      <c r="B12" s="53" t="s">
        <v>8</v>
      </c>
      <c r="C12" s="53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>
        <v>7110</v>
      </c>
      <c r="AH12" s="32">
        <v>7880</v>
      </c>
      <c r="AI12" s="32">
        <v>8570</v>
      </c>
      <c r="AJ12" s="32">
        <v>33820</v>
      </c>
      <c r="AK12" s="32">
        <v>33820</v>
      </c>
      <c r="AL12" s="32">
        <v>65920</v>
      </c>
      <c r="AM12" s="32">
        <v>63220</v>
      </c>
    </row>
    <row r="13" spans="2:39" s="1" customFormat="1" ht="12.75">
      <c r="B13" s="54" t="s">
        <v>9</v>
      </c>
      <c r="C13" s="54"/>
      <c r="D13" s="35">
        <f aca="true" t="shared" si="0" ref="D13:AG13">SUM(D4:D12)</f>
        <v>44650</v>
      </c>
      <c r="E13" s="35">
        <f t="shared" si="0"/>
        <v>47000</v>
      </c>
      <c r="F13" s="35">
        <f t="shared" si="0"/>
        <v>301500</v>
      </c>
      <c r="G13" s="35">
        <f t="shared" si="0"/>
        <v>305700</v>
      </c>
      <c r="H13" s="35">
        <f t="shared" si="0"/>
        <v>311000</v>
      </c>
      <c r="I13" s="35">
        <f t="shared" si="0"/>
        <v>319900</v>
      </c>
      <c r="J13" s="35">
        <f t="shared" si="0"/>
        <v>324475</v>
      </c>
      <c r="K13" s="35">
        <f t="shared" si="0"/>
        <v>334125</v>
      </c>
      <c r="L13" s="35">
        <f t="shared" si="0"/>
        <v>340925</v>
      </c>
      <c r="M13" s="35">
        <f t="shared" si="0"/>
        <v>356455</v>
      </c>
      <c r="N13" s="35">
        <f t="shared" si="0"/>
        <v>364230</v>
      </c>
      <c r="O13" s="35">
        <f t="shared" si="0"/>
        <v>377580</v>
      </c>
      <c r="P13" s="35">
        <f t="shared" si="0"/>
        <v>425490</v>
      </c>
      <c r="Q13" s="35">
        <f t="shared" si="0"/>
        <v>659740</v>
      </c>
      <c r="R13" s="35">
        <f t="shared" si="0"/>
        <v>789840</v>
      </c>
      <c r="S13" s="35">
        <f t="shared" si="0"/>
        <v>984940</v>
      </c>
      <c r="T13" s="35">
        <f t="shared" si="0"/>
        <v>1010190</v>
      </c>
      <c r="U13" s="35">
        <f t="shared" si="0"/>
        <v>1081540</v>
      </c>
      <c r="V13" s="35">
        <f t="shared" si="0"/>
        <v>1122940</v>
      </c>
      <c r="W13" s="35">
        <f t="shared" si="0"/>
        <v>1149590</v>
      </c>
      <c r="X13" s="35">
        <f t="shared" si="0"/>
        <v>1182990</v>
      </c>
      <c r="Y13" s="35">
        <f t="shared" si="0"/>
        <v>1218290</v>
      </c>
      <c r="Z13" s="35">
        <f t="shared" si="0"/>
        <v>1257440</v>
      </c>
      <c r="AA13" s="35">
        <f t="shared" si="0"/>
        <v>1333740</v>
      </c>
      <c r="AB13" s="35">
        <f t="shared" si="0"/>
        <v>1384740</v>
      </c>
      <c r="AC13" s="35">
        <f t="shared" si="0"/>
        <v>1425450</v>
      </c>
      <c r="AD13" s="35">
        <f t="shared" si="0"/>
        <v>1561640</v>
      </c>
      <c r="AE13" s="35">
        <f t="shared" si="0"/>
        <v>1567660</v>
      </c>
      <c r="AF13" s="35">
        <f t="shared" si="0"/>
        <v>1614560</v>
      </c>
      <c r="AG13" s="35">
        <f t="shared" si="0"/>
        <v>1725085</v>
      </c>
      <c r="AH13" s="35">
        <v>1818900</v>
      </c>
      <c r="AI13" s="35">
        <v>1975110</v>
      </c>
      <c r="AJ13" s="35">
        <f>SUM(AJ4:AJ12)</f>
        <v>2269780</v>
      </c>
      <c r="AK13" s="35">
        <v>2556950</v>
      </c>
      <c r="AL13" s="35">
        <f>SUM(AL4:AL12)</f>
        <v>2627366</v>
      </c>
      <c r="AM13" s="35">
        <f>SUM(AM4:AM12)</f>
        <v>2660366</v>
      </c>
    </row>
    <row r="14" spans="2:3" s="1" customFormat="1" ht="12.75">
      <c r="B14" s="4"/>
      <c r="C14" s="4"/>
    </row>
    <row r="15" spans="2:3" s="1" customFormat="1" ht="12.75">
      <c r="B15" s="11" t="s">
        <v>106</v>
      </c>
      <c r="C15" s="4"/>
    </row>
    <row r="16" spans="2:39" ht="12.75">
      <c r="B16" s="56" t="s">
        <v>108</v>
      </c>
      <c r="C16" s="57" t="s">
        <v>110</v>
      </c>
      <c r="D16" s="60">
        <v>1970</v>
      </c>
      <c r="E16" s="60">
        <v>1971</v>
      </c>
      <c r="F16" s="60">
        <v>1972</v>
      </c>
      <c r="G16" s="60">
        <v>1973</v>
      </c>
      <c r="H16" s="60">
        <v>1974</v>
      </c>
      <c r="I16" s="60">
        <v>1975</v>
      </c>
      <c r="J16" s="60">
        <v>1976</v>
      </c>
      <c r="K16" s="60">
        <v>1977</v>
      </c>
      <c r="L16" s="60">
        <v>1978</v>
      </c>
      <c r="M16" s="60">
        <v>1979</v>
      </c>
      <c r="N16" s="60">
        <v>1980</v>
      </c>
      <c r="O16" s="60">
        <v>1981</v>
      </c>
      <c r="P16" s="60">
        <v>1982</v>
      </c>
      <c r="Q16" s="60">
        <v>1983</v>
      </c>
      <c r="R16" s="60">
        <v>1984</v>
      </c>
      <c r="S16" s="60">
        <v>1985</v>
      </c>
      <c r="T16" s="60">
        <v>1986</v>
      </c>
      <c r="U16" s="60">
        <v>1987</v>
      </c>
      <c r="V16" s="60">
        <v>1988</v>
      </c>
      <c r="W16" s="60">
        <v>1989</v>
      </c>
      <c r="X16" s="60">
        <v>1990</v>
      </c>
      <c r="Y16" s="60">
        <v>1991</v>
      </c>
      <c r="Z16" s="60">
        <v>1992</v>
      </c>
      <c r="AA16" s="60">
        <v>1993</v>
      </c>
      <c r="AB16" s="60">
        <v>1994</v>
      </c>
      <c r="AC16" s="60">
        <v>1995</v>
      </c>
      <c r="AD16" s="60">
        <v>1996</v>
      </c>
      <c r="AE16" s="60">
        <v>1997</v>
      </c>
      <c r="AF16" s="60">
        <v>1998</v>
      </c>
      <c r="AG16" s="60">
        <v>1999</v>
      </c>
      <c r="AH16" s="60">
        <v>2000</v>
      </c>
      <c r="AI16" s="60">
        <v>2001</v>
      </c>
      <c r="AJ16" s="60">
        <v>2002</v>
      </c>
      <c r="AK16" s="60">
        <v>2003</v>
      </c>
      <c r="AL16" s="60">
        <v>2004</v>
      </c>
      <c r="AM16" s="60">
        <v>2005</v>
      </c>
    </row>
    <row r="17" spans="2:39" ht="12.75">
      <c r="B17" s="58" t="s">
        <v>10</v>
      </c>
      <c r="C17" s="32">
        <v>3</v>
      </c>
      <c r="D17" s="32">
        <v>21100</v>
      </c>
      <c r="E17" s="32">
        <v>21100</v>
      </c>
      <c r="F17" s="32">
        <v>21100</v>
      </c>
      <c r="G17" s="32">
        <v>21100</v>
      </c>
      <c r="H17" s="32">
        <v>21100</v>
      </c>
      <c r="I17" s="32">
        <v>21800</v>
      </c>
      <c r="J17" s="32">
        <v>21800</v>
      </c>
      <c r="K17" s="32">
        <v>21800</v>
      </c>
      <c r="L17" s="32">
        <v>21800</v>
      </c>
      <c r="M17" s="32">
        <v>21800</v>
      </c>
      <c r="N17" s="32">
        <v>21800</v>
      </c>
      <c r="O17" s="32">
        <v>22250</v>
      </c>
      <c r="P17" s="32">
        <v>22250</v>
      </c>
      <c r="Q17" s="32">
        <v>22250</v>
      </c>
      <c r="R17" s="32">
        <v>147250</v>
      </c>
      <c r="S17" s="32">
        <v>312250</v>
      </c>
      <c r="T17" s="32">
        <v>312250</v>
      </c>
      <c r="U17" s="32">
        <v>312250</v>
      </c>
      <c r="V17" s="32">
        <v>312250</v>
      </c>
      <c r="W17" s="32">
        <v>312250</v>
      </c>
      <c r="X17" s="32">
        <v>314250</v>
      </c>
      <c r="Y17" s="32">
        <v>314250</v>
      </c>
      <c r="Z17" s="32">
        <v>314250</v>
      </c>
      <c r="AA17" s="32">
        <v>317250</v>
      </c>
      <c r="AB17" s="32">
        <v>318300</v>
      </c>
      <c r="AC17" s="32">
        <v>322360</v>
      </c>
      <c r="AD17" s="32">
        <v>330810</v>
      </c>
      <c r="AE17" s="32">
        <v>331310</v>
      </c>
      <c r="AF17" s="32">
        <v>332910</v>
      </c>
      <c r="AG17" s="32">
        <v>335800</v>
      </c>
      <c r="AH17" s="32">
        <v>389100</v>
      </c>
      <c r="AI17" s="32">
        <v>389100</v>
      </c>
      <c r="AJ17" s="32">
        <v>393100</v>
      </c>
      <c r="AK17" s="32">
        <v>413100</v>
      </c>
      <c r="AL17" s="32">
        <v>438100</v>
      </c>
      <c r="AM17" s="32">
        <v>436750</v>
      </c>
    </row>
    <row r="18" spans="2:39" ht="12.75">
      <c r="B18" s="58" t="s">
        <v>94</v>
      </c>
      <c r="C18" s="32" t="s">
        <v>111</v>
      </c>
      <c r="D18" s="32">
        <f aca="true" t="shared" si="1" ref="D18:AM18">D11+D10+D7+D8</f>
        <v>0</v>
      </c>
      <c r="E18" s="32">
        <f t="shared" si="1"/>
        <v>0</v>
      </c>
      <c r="F18" s="32">
        <f t="shared" si="1"/>
        <v>250000</v>
      </c>
      <c r="G18" s="32">
        <f t="shared" si="1"/>
        <v>254200</v>
      </c>
      <c r="H18" s="32">
        <f t="shared" si="1"/>
        <v>255200</v>
      </c>
      <c r="I18" s="32">
        <f t="shared" si="1"/>
        <v>256000</v>
      </c>
      <c r="J18" s="32">
        <f t="shared" si="1"/>
        <v>257050</v>
      </c>
      <c r="K18" s="32">
        <f t="shared" si="1"/>
        <v>257700</v>
      </c>
      <c r="L18" s="32">
        <f t="shared" si="1"/>
        <v>257700</v>
      </c>
      <c r="M18" s="32">
        <f t="shared" si="1"/>
        <v>257930</v>
      </c>
      <c r="N18" s="32">
        <f t="shared" si="1"/>
        <v>257930</v>
      </c>
      <c r="O18" s="32">
        <f t="shared" si="1"/>
        <v>257930</v>
      </c>
      <c r="P18" s="32">
        <f t="shared" si="1"/>
        <v>260680</v>
      </c>
      <c r="Q18" s="32">
        <f t="shared" si="1"/>
        <v>478180</v>
      </c>
      <c r="R18" s="32">
        <f t="shared" si="1"/>
        <v>482280</v>
      </c>
      <c r="S18" s="32">
        <f t="shared" si="1"/>
        <v>482280</v>
      </c>
      <c r="T18" s="32">
        <f t="shared" si="1"/>
        <v>483280</v>
      </c>
      <c r="U18" s="32">
        <f t="shared" si="1"/>
        <v>549980</v>
      </c>
      <c r="V18" s="32">
        <f t="shared" si="1"/>
        <v>551680</v>
      </c>
      <c r="W18" s="32">
        <f t="shared" si="1"/>
        <v>560680</v>
      </c>
      <c r="X18" s="32">
        <f t="shared" si="1"/>
        <v>563180</v>
      </c>
      <c r="Y18" s="32">
        <f t="shared" si="1"/>
        <v>582230</v>
      </c>
      <c r="Z18" s="32">
        <f t="shared" si="1"/>
        <v>582230</v>
      </c>
      <c r="AA18" s="32">
        <f t="shared" si="1"/>
        <v>628430</v>
      </c>
      <c r="AB18" s="32">
        <f t="shared" si="1"/>
        <v>644630</v>
      </c>
      <c r="AC18" s="32">
        <f t="shared" si="1"/>
        <v>665180</v>
      </c>
      <c r="AD18" s="32">
        <f t="shared" si="1"/>
        <v>721070</v>
      </c>
      <c r="AE18" s="32">
        <f t="shared" si="1"/>
        <v>723390</v>
      </c>
      <c r="AF18" s="32">
        <f t="shared" si="1"/>
        <v>727390</v>
      </c>
      <c r="AG18" s="32">
        <f t="shared" si="1"/>
        <v>799215</v>
      </c>
      <c r="AH18" s="32">
        <f t="shared" si="1"/>
        <v>807515</v>
      </c>
      <c r="AI18" s="32">
        <f t="shared" si="1"/>
        <v>948015</v>
      </c>
      <c r="AJ18" s="32">
        <f t="shared" si="1"/>
        <v>947735</v>
      </c>
      <c r="AK18" s="32">
        <f t="shared" si="1"/>
        <v>1198905</v>
      </c>
      <c r="AL18" s="32">
        <f t="shared" si="1"/>
        <v>1136805</v>
      </c>
      <c r="AM18" s="32">
        <f t="shared" si="1"/>
        <v>1174555</v>
      </c>
    </row>
    <row r="19" spans="2:39" ht="12.75">
      <c r="B19" s="58" t="s">
        <v>11</v>
      </c>
      <c r="C19" s="32">
        <v>1</v>
      </c>
      <c r="D19" s="32">
        <v>23150</v>
      </c>
      <c r="E19" s="32">
        <v>23150</v>
      </c>
      <c r="F19" s="32">
        <v>23150</v>
      </c>
      <c r="G19" s="32">
        <v>23150</v>
      </c>
      <c r="H19" s="32">
        <v>25950</v>
      </c>
      <c r="I19" s="32">
        <v>29250</v>
      </c>
      <c r="J19" s="32">
        <v>29250</v>
      </c>
      <c r="K19" s="32">
        <v>35250</v>
      </c>
      <c r="L19" s="32">
        <v>35250</v>
      </c>
      <c r="M19" s="32">
        <v>44750</v>
      </c>
      <c r="N19" s="32">
        <v>47450</v>
      </c>
      <c r="O19" s="32">
        <v>47450</v>
      </c>
      <c r="P19" s="32">
        <v>49950</v>
      </c>
      <c r="Q19" s="32">
        <v>49950</v>
      </c>
      <c r="R19" s="32">
        <v>49950</v>
      </c>
      <c r="S19" s="32">
        <v>58950</v>
      </c>
      <c r="T19" s="32">
        <v>76950</v>
      </c>
      <c r="U19" s="32">
        <v>76950</v>
      </c>
      <c r="V19" s="32">
        <v>84650</v>
      </c>
      <c r="W19" s="32">
        <v>97650</v>
      </c>
      <c r="X19" s="32">
        <v>99450</v>
      </c>
      <c r="Y19" s="32">
        <v>106700</v>
      </c>
      <c r="Z19" s="32">
        <v>113200</v>
      </c>
      <c r="AA19" s="32">
        <v>126800</v>
      </c>
      <c r="AB19" s="32">
        <v>156800</v>
      </c>
      <c r="AC19" s="32">
        <v>166000</v>
      </c>
      <c r="AD19" s="32">
        <v>195300</v>
      </c>
      <c r="AE19" s="32">
        <v>195300</v>
      </c>
      <c r="AF19" s="32">
        <v>220400</v>
      </c>
      <c r="AG19" s="32">
        <v>237150</v>
      </c>
      <c r="AH19" s="32">
        <v>250720</v>
      </c>
      <c r="AI19" s="32">
        <v>261620</v>
      </c>
      <c r="AJ19" s="32">
        <v>502120</v>
      </c>
      <c r="AK19" s="32">
        <v>519420</v>
      </c>
      <c r="AL19" s="32">
        <f>AL4</f>
        <v>590361</v>
      </c>
      <c r="AM19" s="32">
        <v>590361</v>
      </c>
    </row>
    <row r="20" spans="2:39" ht="12.75">
      <c r="B20" s="58" t="s">
        <v>12</v>
      </c>
      <c r="C20" s="32">
        <v>6</v>
      </c>
      <c r="D20" s="32">
        <v>400</v>
      </c>
      <c r="E20" s="32">
        <v>2750</v>
      </c>
      <c r="F20" s="32">
        <v>3750</v>
      </c>
      <c r="G20" s="32">
        <v>3750</v>
      </c>
      <c r="H20" s="32">
        <v>4650</v>
      </c>
      <c r="I20" s="32">
        <v>8150</v>
      </c>
      <c r="J20" s="32">
        <v>10750</v>
      </c>
      <c r="K20" s="32">
        <v>11750</v>
      </c>
      <c r="L20" s="32">
        <v>16750</v>
      </c>
      <c r="M20" s="32">
        <v>21150</v>
      </c>
      <c r="N20" s="32">
        <v>26225</v>
      </c>
      <c r="O20" s="32">
        <v>30725</v>
      </c>
      <c r="P20" s="32">
        <v>36685</v>
      </c>
      <c r="Q20" s="32">
        <v>42135</v>
      </c>
      <c r="R20" s="32">
        <v>43135</v>
      </c>
      <c r="S20" s="32">
        <v>46735</v>
      </c>
      <c r="T20" s="32">
        <v>52985</v>
      </c>
      <c r="U20" s="32">
        <v>57635</v>
      </c>
      <c r="V20" s="32">
        <v>81335</v>
      </c>
      <c r="W20" s="32">
        <v>85985</v>
      </c>
      <c r="X20" s="32">
        <v>88685</v>
      </c>
      <c r="Y20" s="32">
        <v>88685</v>
      </c>
      <c r="Z20" s="32">
        <v>111335</v>
      </c>
      <c r="AA20" s="32">
        <v>113435</v>
      </c>
      <c r="AB20" s="32">
        <v>116635</v>
      </c>
      <c r="AC20" s="32">
        <v>117135</v>
      </c>
      <c r="AD20" s="32">
        <v>137285</v>
      </c>
      <c r="AE20" s="32">
        <v>137635</v>
      </c>
      <c r="AF20" s="32">
        <v>141835</v>
      </c>
      <c r="AG20" s="32">
        <v>152635</v>
      </c>
      <c r="AH20" s="32">
        <v>162135</v>
      </c>
      <c r="AI20" s="32">
        <v>164555</v>
      </c>
      <c r="AJ20" s="32">
        <v>172055</v>
      </c>
      <c r="AK20" s="32">
        <v>170755</v>
      </c>
      <c r="AL20" s="32">
        <v>174455</v>
      </c>
      <c r="AM20" s="32">
        <v>173755</v>
      </c>
    </row>
    <row r="21" spans="2:39" ht="12.75">
      <c r="B21" s="58" t="s">
        <v>13</v>
      </c>
      <c r="C21" s="32">
        <v>2</v>
      </c>
      <c r="D21" s="32">
        <v>0</v>
      </c>
      <c r="E21" s="32">
        <v>0</v>
      </c>
      <c r="F21" s="32">
        <v>3500</v>
      </c>
      <c r="G21" s="32">
        <v>3500</v>
      </c>
      <c r="H21" s="32">
        <v>4100</v>
      </c>
      <c r="I21" s="32">
        <v>4700</v>
      </c>
      <c r="J21" s="32">
        <v>5625</v>
      </c>
      <c r="K21" s="32">
        <v>7625</v>
      </c>
      <c r="L21" s="32">
        <v>9425</v>
      </c>
      <c r="M21" s="32">
        <v>10825</v>
      </c>
      <c r="N21" s="32">
        <v>10825</v>
      </c>
      <c r="O21" s="32">
        <v>19225</v>
      </c>
      <c r="P21" s="32">
        <v>55925</v>
      </c>
      <c r="Q21" s="32">
        <v>67225</v>
      </c>
      <c r="R21" s="32">
        <v>67225</v>
      </c>
      <c r="S21" s="32">
        <v>84725</v>
      </c>
      <c r="T21" s="32">
        <v>84725</v>
      </c>
      <c r="U21" s="32">
        <v>84725</v>
      </c>
      <c r="V21" s="32">
        <v>93025</v>
      </c>
      <c r="W21" s="32">
        <v>93025</v>
      </c>
      <c r="X21" s="32">
        <v>117425</v>
      </c>
      <c r="Y21" s="32">
        <v>126425</v>
      </c>
      <c r="Z21" s="32">
        <v>136425</v>
      </c>
      <c r="AA21" s="32">
        <v>147825</v>
      </c>
      <c r="AB21" s="32">
        <v>148375</v>
      </c>
      <c r="AC21" s="32">
        <v>154775</v>
      </c>
      <c r="AD21" s="32">
        <v>177175</v>
      </c>
      <c r="AE21" s="32">
        <v>180025</v>
      </c>
      <c r="AF21" s="32">
        <v>192025</v>
      </c>
      <c r="AG21" s="32">
        <v>193175</v>
      </c>
      <c r="AH21" s="32">
        <v>201550</v>
      </c>
      <c r="AI21" s="32">
        <v>203250</v>
      </c>
      <c r="AJ21" s="32">
        <v>220950</v>
      </c>
      <c r="AK21" s="32">
        <v>220950</v>
      </c>
      <c r="AL21" s="32">
        <f>AL5</f>
        <v>221725</v>
      </c>
      <c r="AM21" s="32">
        <v>221725</v>
      </c>
    </row>
    <row r="22" spans="2:39" ht="12.75">
      <c r="B22" s="58" t="s">
        <v>8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>
        <v>7110</v>
      </c>
      <c r="AH22" s="32">
        <v>7880</v>
      </c>
      <c r="AI22" s="32">
        <v>8570</v>
      </c>
      <c r="AJ22" s="32">
        <v>33820</v>
      </c>
      <c r="AK22" s="32">
        <v>33820</v>
      </c>
      <c r="AL22" s="32">
        <v>65920</v>
      </c>
      <c r="AM22" s="32">
        <v>63220</v>
      </c>
    </row>
    <row r="23" spans="2:39" ht="12.75">
      <c r="B23" s="59" t="s">
        <v>9</v>
      </c>
      <c r="C23" s="59"/>
      <c r="D23" s="35">
        <f>SUM(D17:D22)</f>
        <v>44650</v>
      </c>
      <c r="E23" s="35">
        <f aca="true" t="shared" si="2" ref="E23:AM23">SUM(E17:E22)</f>
        <v>47000</v>
      </c>
      <c r="F23" s="35">
        <f t="shared" si="2"/>
        <v>301500</v>
      </c>
      <c r="G23" s="35">
        <f t="shared" si="2"/>
        <v>305700</v>
      </c>
      <c r="H23" s="35">
        <f t="shared" si="2"/>
        <v>311000</v>
      </c>
      <c r="I23" s="35">
        <f t="shared" si="2"/>
        <v>319900</v>
      </c>
      <c r="J23" s="35">
        <f t="shared" si="2"/>
        <v>324475</v>
      </c>
      <c r="K23" s="35">
        <f t="shared" si="2"/>
        <v>334125</v>
      </c>
      <c r="L23" s="35">
        <f t="shared" si="2"/>
        <v>340925</v>
      </c>
      <c r="M23" s="35">
        <f t="shared" si="2"/>
        <v>356455</v>
      </c>
      <c r="N23" s="35">
        <f t="shared" si="2"/>
        <v>364230</v>
      </c>
      <c r="O23" s="35">
        <f t="shared" si="2"/>
        <v>377580</v>
      </c>
      <c r="P23" s="35">
        <f t="shared" si="2"/>
        <v>425490</v>
      </c>
      <c r="Q23" s="35">
        <f t="shared" si="2"/>
        <v>659740</v>
      </c>
      <c r="R23" s="35">
        <f t="shared" si="2"/>
        <v>789840</v>
      </c>
      <c r="S23" s="35">
        <f t="shared" si="2"/>
        <v>984940</v>
      </c>
      <c r="T23" s="35">
        <f t="shared" si="2"/>
        <v>1010190</v>
      </c>
      <c r="U23" s="35">
        <f t="shared" si="2"/>
        <v>1081540</v>
      </c>
      <c r="V23" s="35">
        <f t="shared" si="2"/>
        <v>1122940</v>
      </c>
      <c r="W23" s="35">
        <f t="shared" si="2"/>
        <v>1149590</v>
      </c>
      <c r="X23" s="35">
        <f t="shared" si="2"/>
        <v>1182990</v>
      </c>
      <c r="Y23" s="35">
        <f t="shared" si="2"/>
        <v>1218290</v>
      </c>
      <c r="Z23" s="35">
        <f t="shared" si="2"/>
        <v>1257440</v>
      </c>
      <c r="AA23" s="35">
        <f t="shared" si="2"/>
        <v>1333740</v>
      </c>
      <c r="AB23" s="35">
        <f t="shared" si="2"/>
        <v>1384740</v>
      </c>
      <c r="AC23" s="35">
        <f t="shared" si="2"/>
        <v>1425450</v>
      </c>
      <c r="AD23" s="35">
        <f t="shared" si="2"/>
        <v>1561640</v>
      </c>
      <c r="AE23" s="35">
        <f t="shared" si="2"/>
        <v>1567660</v>
      </c>
      <c r="AF23" s="35">
        <f t="shared" si="2"/>
        <v>1614560</v>
      </c>
      <c r="AG23" s="35">
        <f t="shared" si="2"/>
        <v>1725085</v>
      </c>
      <c r="AH23" s="35">
        <f t="shared" si="2"/>
        <v>1818900</v>
      </c>
      <c r="AI23" s="35">
        <f t="shared" si="2"/>
        <v>1975110</v>
      </c>
      <c r="AJ23" s="35">
        <f t="shared" si="2"/>
        <v>2269780</v>
      </c>
      <c r="AK23" s="35">
        <f t="shared" si="2"/>
        <v>2556950</v>
      </c>
      <c r="AL23" s="35">
        <f t="shared" si="2"/>
        <v>2627366</v>
      </c>
      <c r="AM23" s="35">
        <f t="shared" si="2"/>
        <v>2660366</v>
      </c>
    </row>
    <row r="25" spans="2:39" ht="12.75">
      <c r="B25" s="61" t="s">
        <v>109</v>
      </c>
      <c r="C25" s="62" t="s">
        <v>110</v>
      </c>
      <c r="D25" s="62">
        <v>1970</v>
      </c>
      <c r="E25" s="62">
        <v>1971</v>
      </c>
      <c r="F25" s="62">
        <v>1972</v>
      </c>
      <c r="G25" s="62">
        <v>1973</v>
      </c>
      <c r="H25" s="62">
        <v>1974</v>
      </c>
      <c r="I25" s="62">
        <v>1975</v>
      </c>
      <c r="J25" s="62">
        <v>1976</v>
      </c>
      <c r="K25" s="62">
        <v>1977</v>
      </c>
      <c r="L25" s="62">
        <v>1978</v>
      </c>
      <c r="M25" s="62">
        <v>1979</v>
      </c>
      <c r="N25" s="62">
        <v>1980</v>
      </c>
      <c r="O25" s="62">
        <v>1981</v>
      </c>
      <c r="P25" s="62">
        <v>1982</v>
      </c>
      <c r="Q25" s="62">
        <v>1983</v>
      </c>
      <c r="R25" s="62">
        <v>1984</v>
      </c>
      <c r="S25" s="62">
        <v>1985</v>
      </c>
      <c r="T25" s="62">
        <v>1986</v>
      </c>
      <c r="U25" s="62">
        <v>1987</v>
      </c>
      <c r="V25" s="62">
        <v>1988</v>
      </c>
      <c r="W25" s="62">
        <v>1989</v>
      </c>
      <c r="X25" s="62">
        <v>1990</v>
      </c>
      <c r="Y25" s="62">
        <v>1991</v>
      </c>
      <c r="Z25" s="62">
        <v>1992</v>
      </c>
      <c r="AA25" s="62">
        <v>1993</v>
      </c>
      <c r="AB25" s="62">
        <v>1994</v>
      </c>
      <c r="AC25" s="62">
        <v>1995</v>
      </c>
      <c r="AD25" s="62">
        <v>1996</v>
      </c>
      <c r="AE25" s="62">
        <v>1997</v>
      </c>
      <c r="AF25" s="62">
        <v>1998</v>
      </c>
      <c r="AG25" s="62">
        <v>1999</v>
      </c>
      <c r="AH25" s="62">
        <v>2000</v>
      </c>
      <c r="AI25" s="62">
        <v>2001</v>
      </c>
      <c r="AJ25" s="62">
        <v>2002</v>
      </c>
      <c r="AK25" s="62">
        <v>2003</v>
      </c>
      <c r="AL25" s="62">
        <v>2004</v>
      </c>
      <c r="AM25" s="62">
        <v>2005</v>
      </c>
    </row>
    <row r="26" spans="2:39" ht="12.75">
      <c r="B26" s="53" t="s">
        <v>0</v>
      </c>
      <c r="C26" s="49">
        <v>1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>
        <v>38</v>
      </c>
      <c r="AH26" s="49">
        <v>42</v>
      </c>
      <c r="AI26" s="49">
        <v>47</v>
      </c>
      <c r="AJ26" s="49">
        <v>52</v>
      </c>
      <c r="AK26" s="49">
        <v>54</v>
      </c>
      <c r="AL26" s="49">
        <v>57</v>
      </c>
      <c r="AM26" s="49">
        <v>57</v>
      </c>
    </row>
    <row r="27" spans="2:39" ht="12.75">
      <c r="B27" s="53" t="s">
        <v>1</v>
      </c>
      <c r="C27" s="49">
        <v>2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>
        <v>57</v>
      </c>
      <c r="AH27" s="49">
        <v>60</v>
      </c>
      <c r="AI27" s="49">
        <v>63</v>
      </c>
      <c r="AJ27" s="49">
        <v>65</v>
      </c>
      <c r="AK27" s="49">
        <v>65</v>
      </c>
      <c r="AL27" s="49">
        <v>66</v>
      </c>
      <c r="AM27" s="49">
        <v>66</v>
      </c>
    </row>
    <row r="28" spans="2:39" ht="12.75">
      <c r="B28" s="53" t="s">
        <v>2</v>
      </c>
      <c r="C28" s="49">
        <v>3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>
        <v>26</v>
      </c>
      <c r="AH28" s="49">
        <v>28</v>
      </c>
      <c r="AI28" s="49">
        <v>28</v>
      </c>
      <c r="AJ28" s="49">
        <v>30</v>
      </c>
      <c r="AK28" s="49">
        <v>31</v>
      </c>
      <c r="AL28" s="49">
        <v>32</v>
      </c>
      <c r="AM28" s="49">
        <v>30</v>
      </c>
    </row>
    <row r="29" spans="2:39" ht="12.75">
      <c r="B29" s="53" t="s">
        <v>3</v>
      </c>
      <c r="C29" s="49">
        <v>4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>
        <v>16</v>
      </c>
      <c r="AH29" s="49">
        <v>16</v>
      </c>
      <c r="AI29" s="49">
        <v>17</v>
      </c>
      <c r="AJ29" s="49">
        <v>17</v>
      </c>
      <c r="AK29" s="49">
        <v>19</v>
      </c>
      <c r="AL29" s="49">
        <v>21</v>
      </c>
      <c r="AM29" s="49">
        <v>22</v>
      </c>
    </row>
    <row r="30" spans="2:39" ht="12.75">
      <c r="B30" s="53" t="s">
        <v>4</v>
      </c>
      <c r="C30" s="49">
        <v>5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>
        <v>13</v>
      </c>
      <c r="AH30" s="49">
        <v>13</v>
      </c>
      <c r="AI30" s="49">
        <v>16</v>
      </c>
      <c r="AJ30" s="49">
        <v>16</v>
      </c>
      <c r="AK30" s="49">
        <v>19</v>
      </c>
      <c r="AL30" s="49">
        <v>18</v>
      </c>
      <c r="AM30" s="49">
        <v>18</v>
      </c>
    </row>
    <row r="31" spans="2:39" ht="12.75">
      <c r="B31" s="53" t="s">
        <v>5</v>
      </c>
      <c r="C31" s="49">
        <v>6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>
        <v>76</v>
      </c>
      <c r="AH31" s="49">
        <v>80</v>
      </c>
      <c r="AI31" s="49">
        <v>84</v>
      </c>
      <c r="AJ31" s="49">
        <v>87</v>
      </c>
      <c r="AK31" s="49">
        <v>86</v>
      </c>
      <c r="AL31" s="49">
        <v>87</v>
      </c>
      <c r="AM31" s="49">
        <v>87</v>
      </c>
    </row>
    <row r="32" spans="2:39" ht="12.75">
      <c r="B32" s="53" t="s">
        <v>6</v>
      </c>
      <c r="C32" s="49">
        <v>7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>
        <v>21</v>
      </c>
      <c r="AH32" s="49">
        <v>21</v>
      </c>
      <c r="AI32" s="49">
        <v>21</v>
      </c>
      <c r="AJ32" s="49">
        <v>19</v>
      </c>
      <c r="AK32" s="49">
        <v>19</v>
      </c>
      <c r="AL32" s="49">
        <v>19</v>
      </c>
      <c r="AM32" s="49">
        <v>19</v>
      </c>
    </row>
    <row r="33" spans="2:39" ht="12.75">
      <c r="B33" s="53" t="s">
        <v>7</v>
      </c>
      <c r="C33" s="49">
        <v>8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>
        <v>23</v>
      </c>
      <c r="AH33" s="49">
        <v>23</v>
      </c>
      <c r="AI33" s="49">
        <v>25</v>
      </c>
      <c r="AJ33" s="49">
        <v>26</v>
      </c>
      <c r="AK33" s="49">
        <v>27</v>
      </c>
      <c r="AL33" s="49">
        <v>28</v>
      </c>
      <c r="AM33" s="49">
        <v>28</v>
      </c>
    </row>
    <row r="34" spans="2:39" ht="12.75">
      <c r="B34" s="53" t="s">
        <v>8</v>
      </c>
      <c r="C34" s="53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>
        <v>1</v>
      </c>
      <c r="AH34" s="49">
        <v>3</v>
      </c>
      <c r="AI34" s="49">
        <v>4</v>
      </c>
      <c r="AJ34" s="49">
        <v>7</v>
      </c>
      <c r="AK34" s="49">
        <v>7</v>
      </c>
      <c r="AL34" s="49">
        <v>9</v>
      </c>
      <c r="AM34" s="49">
        <v>9</v>
      </c>
    </row>
    <row r="35" spans="2:39" s="1" customFormat="1" ht="12.75">
      <c r="B35" s="63" t="s">
        <v>9</v>
      </c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>
        <f aca="true" t="shared" si="3" ref="AG35:AM35">SUM(AG26:AG34)</f>
        <v>271</v>
      </c>
      <c r="AH35" s="64">
        <f t="shared" si="3"/>
        <v>286</v>
      </c>
      <c r="AI35" s="64">
        <f t="shared" si="3"/>
        <v>305</v>
      </c>
      <c r="AJ35" s="64">
        <f t="shared" si="3"/>
        <v>319</v>
      </c>
      <c r="AK35" s="64">
        <f t="shared" si="3"/>
        <v>327</v>
      </c>
      <c r="AL35" s="64">
        <f t="shared" si="3"/>
        <v>337</v>
      </c>
      <c r="AM35" s="64">
        <f t="shared" si="3"/>
        <v>336</v>
      </c>
    </row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</sheetData>
  <mergeCells count="1">
    <mergeCell ref="B2:D2"/>
  </mergeCells>
  <printOptions/>
  <pageMargins left="0.75" right="0.75" top="1" bottom="1" header="0.4921259845" footer="0.4921259845"/>
  <pageSetup fitToHeight="1" fitToWidth="1" orientation="portrait" paperSize="9" scale="8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3"/>
  <sheetViews>
    <sheetView workbookViewId="0" topLeftCell="A1">
      <selection activeCell="F34" sqref="F34"/>
    </sheetView>
  </sheetViews>
  <sheetFormatPr defaultColWidth="11.421875" defaultRowHeight="12.75"/>
  <cols>
    <col min="1" max="1" width="6.140625" style="5" customWidth="1"/>
    <col min="2" max="2" width="28.140625" style="5" customWidth="1"/>
    <col min="3" max="14" width="11.421875" style="3" customWidth="1"/>
    <col min="15" max="16384" width="11.421875" style="5" customWidth="1"/>
  </cols>
  <sheetData>
    <row r="1" ht="12.75"/>
    <row r="2" spans="2:14" ht="12.75">
      <c r="B2" s="48" t="s">
        <v>112</v>
      </c>
      <c r="C2" s="26">
        <v>1994</v>
      </c>
      <c r="D2" s="26">
        <v>1995</v>
      </c>
      <c r="E2" s="26">
        <v>1996</v>
      </c>
      <c r="F2" s="26">
        <v>1997</v>
      </c>
      <c r="G2" s="26">
        <v>1998</v>
      </c>
      <c r="H2" s="26">
        <v>1999</v>
      </c>
      <c r="I2" s="26">
        <v>2000</v>
      </c>
      <c r="J2" s="26">
        <v>2001</v>
      </c>
      <c r="K2" s="26">
        <v>2002</v>
      </c>
      <c r="L2" s="26">
        <v>2003</v>
      </c>
      <c r="M2" s="26">
        <v>2004</v>
      </c>
      <c r="N2" s="26">
        <v>2005</v>
      </c>
    </row>
    <row r="3" spans="2:14" ht="12.75">
      <c r="B3" s="28" t="s">
        <v>0</v>
      </c>
      <c r="C3" s="32">
        <v>141565</v>
      </c>
      <c r="D3" s="32">
        <v>136295</v>
      </c>
      <c r="E3" s="32">
        <v>148931</v>
      </c>
      <c r="F3" s="32">
        <v>134143</v>
      </c>
      <c r="G3" s="32">
        <v>140838</v>
      </c>
      <c r="H3" s="32">
        <v>190960</v>
      </c>
      <c r="I3" s="32">
        <v>180315.014</v>
      </c>
      <c r="J3" s="32">
        <f>229720.37+10400.1</f>
        <v>240120.47</v>
      </c>
      <c r="K3" s="32">
        <f>308078.901+7986.11792</f>
        <v>316065.01892</v>
      </c>
      <c r="L3" s="32">
        <v>346926</v>
      </c>
      <c r="M3" s="32">
        <v>482093.6614440258</v>
      </c>
      <c r="N3" s="32">
        <v>375650.4663581611</v>
      </c>
    </row>
    <row r="4" spans="2:14" ht="12.75">
      <c r="B4" s="28" t="s">
        <v>1</v>
      </c>
      <c r="C4" s="32">
        <v>68700</v>
      </c>
      <c r="D4" s="32">
        <v>70653</v>
      </c>
      <c r="E4" s="32">
        <v>101449.25</v>
      </c>
      <c r="F4" s="32">
        <v>141672</v>
      </c>
      <c r="G4" s="32">
        <v>135814</v>
      </c>
      <c r="H4" s="32">
        <v>95533</v>
      </c>
      <c r="I4" s="32">
        <v>91592.7592</v>
      </c>
      <c r="J4" s="32">
        <f>104271.06+13435.85</f>
        <v>117706.91</v>
      </c>
      <c r="K4" s="32">
        <f>143471.971+21628.0867</f>
        <v>165100.0577</v>
      </c>
      <c r="L4" s="32">
        <v>142441</v>
      </c>
      <c r="M4" s="32">
        <v>155987.0598669562</v>
      </c>
      <c r="N4" s="32">
        <v>137504.4102088524</v>
      </c>
    </row>
    <row r="5" spans="2:14" ht="12.75">
      <c r="B5" s="28" t="s">
        <v>2</v>
      </c>
      <c r="C5" s="32">
        <v>273085</v>
      </c>
      <c r="D5" s="32">
        <v>293522</v>
      </c>
      <c r="E5" s="32">
        <v>267722</v>
      </c>
      <c r="F5" s="32">
        <v>205897</v>
      </c>
      <c r="G5" s="32">
        <v>275431.47297368734</v>
      </c>
      <c r="H5" s="32">
        <v>290269</v>
      </c>
      <c r="I5" s="32">
        <v>366387.685</v>
      </c>
      <c r="J5" s="32">
        <f>402357.69+11677.01</f>
        <v>414034.7</v>
      </c>
      <c r="K5" s="32">
        <f>345141.038+14259.7674</f>
        <v>359400.8054</v>
      </c>
      <c r="L5" s="32">
        <v>381609</v>
      </c>
      <c r="M5" s="32">
        <v>525141.9690217641</v>
      </c>
      <c r="N5" s="32">
        <v>442175.18565006554</v>
      </c>
    </row>
    <row r="6" spans="2:14" ht="12.75">
      <c r="B6" s="28" t="s">
        <v>3</v>
      </c>
      <c r="C6" s="32">
        <v>157600</v>
      </c>
      <c r="D6" s="32">
        <v>153362</v>
      </c>
      <c r="E6" s="32">
        <v>168500</v>
      </c>
      <c r="F6" s="32">
        <v>191946</v>
      </c>
      <c r="G6" s="32">
        <v>153062</v>
      </c>
      <c r="H6" s="32">
        <v>174023</v>
      </c>
      <c r="I6" s="32">
        <v>166559.879</v>
      </c>
      <c r="J6" s="32">
        <f>150012.77+2700.2</f>
        <v>152712.97</v>
      </c>
      <c r="K6" s="32">
        <f>186417.786+2523.45698</f>
        <v>188941.24297999998</v>
      </c>
      <c r="L6" s="32">
        <v>241046</v>
      </c>
      <c r="M6" s="32">
        <v>218047.61471999195</v>
      </c>
      <c r="N6" s="32">
        <v>203977.88940406629</v>
      </c>
    </row>
    <row r="7" spans="2:14" ht="12.75">
      <c r="B7" s="28" t="s">
        <v>4</v>
      </c>
      <c r="C7" s="32">
        <v>192200</v>
      </c>
      <c r="D7" s="32">
        <v>184000</v>
      </c>
      <c r="E7" s="32">
        <v>190100</v>
      </c>
      <c r="F7" s="32">
        <v>191605</v>
      </c>
      <c r="G7" s="32">
        <v>159557</v>
      </c>
      <c r="H7" s="32">
        <v>154371</v>
      </c>
      <c r="I7" s="32">
        <v>145841.48</v>
      </c>
      <c r="J7" s="32">
        <f>102746.61+3101.87</f>
        <v>105848.48</v>
      </c>
      <c r="K7" s="32">
        <f>103813.652+2870.50652</f>
        <v>106684.15852</v>
      </c>
      <c r="L7" s="32">
        <v>237463</v>
      </c>
      <c r="M7" s="32">
        <v>216984.1233147371</v>
      </c>
      <c r="N7" s="32">
        <v>271366.2733806953</v>
      </c>
    </row>
    <row r="8" spans="2:14" ht="12.75">
      <c r="B8" s="28" t="s">
        <v>5</v>
      </c>
      <c r="C8" s="32">
        <v>97922</v>
      </c>
      <c r="D8" s="32">
        <v>87345</v>
      </c>
      <c r="E8" s="32">
        <v>105050</v>
      </c>
      <c r="F8" s="32">
        <v>69806</v>
      </c>
      <c r="G8" s="32">
        <v>77386</v>
      </c>
      <c r="H8" s="32">
        <v>95649.45791006973</v>
      </c>
      <c r="I8" s="32">
        <v>90625.9829</v>
      </c>
      <c r="J8" s="32">
        <f>87702.91+18729.78</f>
        <v>106432.69</v>
      </c>
      <c r="K8" s="32">
        <f>89397.1629+32833.5281</f>
        <v>122230.69099999999</v>
      </c>
      <c r="L8" s="32">
        <v>158975</v>
      </c>
      <c r="M8" s="32">
        <v>158215.79148027283</v>
      </c>
      <c r="N8" s="32">
        <v>124734.98149130473</v>
      </c>
    </row>
    <row r="9" spans="2:14" ht="12.75">
      <c r="B9" s="28" t="s">
        <v>6</v>
      </c>
      <c r="C9" s="32">
        <v>11970</v>
      </c>
      <c r="D9" s="32">
        <v>10858</v>
      </c>
      <c r="E9" s="32">
        <v>14929</v>
      </c>
      <c r="F9" s="32">
        <v>21583</v>
      </c>
      <c r="G9" s="32">
        <v>20175</v>
      </c>
      <c r="H9" s="32">
        <v>8520</v>
      </c>
      <c r="I9" s="32">
        <v>16571.8664</v>
      </c>
      <c r="J9" s="32">
        <f>10149.86+3261.78</f>
        <v>13411.640000000001</v>
      </c>
      <c r="K9" s="32">
        <f>15993.4939+3267.58805</f>
        <v>19261.08195</v>
      </c>
      <c r="L9" s="32">
        <v>20536</v>
      </c>
      <c r="M9" s="32">
        <v>22285.42538365303</v>
      </c>
      <c r="N9" s="32">
        <v>23309.562671674757</v>
      </c>
    </row>
    <row r="10" spans="2:14" ht="12.75">
      <c r="B10" s="28" t="s">
        <v>7</v>
      </c>
      <c r="C10" s="32">
        <v>16221</v>
      </c>
      <c r="D10" s="32">
        <v>25881</v>
      </c>
      <c r="E10" s="32">
        <v>32257</v>
      </c>
      <c r="F10" s="32">
        <v>46761</v>
      </c>
      <c r="G10" s="32">
        <v>55626</v>
      </c>
      <c r="H10" s="32">
        <v>72299</v>
      </c>
      <c r="I10" s="32">
        <v>87708.3648</v>
      </c>
      <c r="J10" s="32">
        <f>181037.71+3614.11</f>
        <v>184651.81999999998</v>
      </c>
      <c r="K10" s="32">
        <f>250258.067+6039.82948</f>
        <v>256297.89648</v>
      </c>
      <c r="L10" s="32">
        <v>247629</v>
      </c>
      <c r="M10" s="32">
        <v>297104.5473404364</v>
      </c>
      <c r="N10" s="32">
        <v>409316.0091598173</v>
      </c>
    </row>
    <row r="11" spans="2:14" ht="12.75">
      <c r="B11" s="28" t="s">
        <v>8</v>
      </c>
      <c r="C11" s="32"/>
      <c r="D11" s="32"/>
      <c r="E11" s="32"/>
      <c r="F11" s="32"/>
      <c r="G11" s="32"/>
      <c r="H11" s="32"/>
      <c r="I11" s="32">
        <v>4899</v>
      </c>
      <c r="J11" s="32">
        <v>0</v>
      </c>
      <c r="K11" s="32">
        <f>8349+1290</f>
        <v>9639</v>
      </c>
      <c r="L11" s="32">
        <v>21626</v>
      </c>
      <c r="M11" s="32">
        <v>35772.808</v>
      </c>
      <c r="N11" s="32">
        <v>38804.964</v>
      </c>
    </row>
    <row r="12" spans="2:14" s="65" customFormat="1" ht="12.75">
      <c r="B12" s="31" t="s">
        <v>9</v>
      </c>
      <c r="C12" s="35">
        <v>959263</v>
      </c>
      <c r="D12" s="35">
        <v>961916</v>
      </c>
      <c r="E12" s="35">
        <v>1028938.25</v>
      </c>
      <c r="F12" s="35">
        <v>1003413</v>
      </c>
      <c r="G12" s="35">
        <v>1017889.4729736873</v>
      </c>
      <c r="H12" s="35">
        <v>1081624.4579100697</v>
      </c>
      <c r="I12" s="35">
        <f aca="true" t="shared" si="0" ref="I12:N12">SUM(I3:I11)</f>
        <v>1150502.0313</v>
      </c>
      <c r="J12" s="35">
        <f t="shared" si="0"/>
        <v>1334919.68</v>
      </c>
      <c r="K12" s="35">
        <f t="shared" si="0"/>
        <v>1543619.9529500003</v>
      </c>
      <c r="L12" s="35">
        <f t="shared" si="0"/>
        <v>1798251</v>
      </c>
      <c r="M12" s="35">
        <f t="shared" si="0"/>
        <v>2111633.0005718376</v>
      </c>
      <c r="N12" s="35">
        <f t="shared" si="0"/>
        <v>2026839.7423246375</v>
      </c>
    </row>
    <row r="13" spans="3:11" ht="12.75">
      <c r="C13" s="6"/>
      <c r="D13" s="6"/>
      <c r="E13" s="6"/>
      <c r="F13" s="6"/>
      <c r="G13" s="6"/>
      <c r="H13" s="6"/>
      <c r="I13" s="6"/>
      <c r="J13" s="6"/>
      <c r="K13" s="6"/>
    </row>
    <row r="14" spans="2:14" ht="12.75">
      <c r="B14" s="48" t="s">
        <v>19</v>
      </c>
      <c r="C14" s="26">
        <v>1994</v>
      </c>
      <c r="D14" s="26">
        <v>1995</v>
      </c>
      <c r="E14" s="26">
        <v>1996</v>
      </c>
      <c r="F14" s="26">
        <v>1997</v>
      </c>
      <c r="G14" s="26">
        <v>1998</v>
      </c>
      <c r="H14" s="26">
        <v>1999</v>
      </c>
      <c r="I14" s="26">
        <v>2000</v>
      </c>
      <c r="J14" s="26">
        <v>2001</v>
      </c>
      <c r="K14" s="26">
        <v>2002</v>
      </c>
      <c r="L14" s="26">
        <v>2003</v>
      </c>
      <c r="M14" s="26">
        <v>2004</v>
      </c>
      <c r="N14" s="26">
        <v>2005</v>
      </c>
    </row>
    <row r="15" spans="2:14" ht="12.75">
      <c r="B15" s="66" t="s">
        <v>10</v>
      </c>
      <c r="C15" s="32">
        <v>273085</v>
      </c>
      <c r="D15" s="32">
        <v>293522</v>
      </c>
      <c r="E15" s="32">
        <v>267722</v>
      </c>
      <c r="F15" s="32">
        <v>205897</v>
      </c>
      <c r="G15" s="32">
        <v>275431.47297368734</v>
      </c>
      <c r="H15" s="32">
        <v>290269</v>
      </c>
      <c r="I15" s="32">
        <v>366387.685</v>
      </c>
      <c r="J15" s="32">
        <f>402357.69+11677.01</f>
        <v>414034.7</v>
      </c>
      <c r="K15" s="32">
        <f>345141.038+14259.7674</f>
        <v>359400.8054</v>
      </c>
      <c r="L15" s="32">
        <v>381609</v>
      </c>
      <c r="M15" s="32">
        <v>525141.9690217641</v>
      </c>
      <c r="N15" s="32">
        <v>442175.18565006554</v>
      </c>
    </row>
    <row r="16" spans="2:14" ht="12.75">
      <c r="B16" s="53" t="s">
        <v>94</v>
      </c>
      <c r="C16" s="32">
        <f aca="true" t="shared" si="1" ref="C16:N16">C9+C6+C7+C10</f>
        <v>377991</v>
      </c>
      <c r="D16" s="32">
        <f t="shared" si="1"/>
        <v>374101</v>
      </c>
      <c r="E16" s="32">
        <f t="shared" si="1"/>
        <v>405786</v>
      </c>
      <c r="F16" s="32">
        <f t="shared" si="1"/>
        <v>451895</v>
      </c>
      <c r="G16" s="32">
        <f t="shared" si="1"/>
        <v>388420</v>
      </c>
      <c r="H16" s="32">
        <f t="shared" si="1"/>
        <v>409213</v>
      </c>
      <c r="I16" s="32">
        <f t="shared" si="1"/>
        <v>416681.5902</v>
      </c>
      <c r="J16" s="32">
        <f t="shared" si="1"/>
        <v>456624.91000000003</v>
      </c>
      <c r="K16" s="32">
        <f t="shared" si="1"/>
        <v>571184.3799299999</v>
      </c>
      <c r="L16" s="32">
        <f t="shared" si="1"/>
        <v>746674</v>
      </c>
      <c r="M16" s="32">
        <f t="shared" si="1"/>
        <v>754421.7107588184</v>
      </c>
      <c r="N16" s="32">
        <f t="shared" si="1"/>
        <v>907969.7346162538</v>
      </c>
    </row>
    <row r="17" spans="2:14" ht="12.75">
      <c r="B17" s="53" t="s">
        <v>11</v>
      </c>
      <c r="C17" s="32">
        <v>141565</v>
      </c>
      <c r="D17" s="32">
        <v>136295</v>
      </c>
      <c r="E17" s="32">
        <v>148931</v>
      </c>
      <c r="F17" s="32">
        <v>134143</v>
      </c>
      <c r="G17" s="32">
        <v>140838</v>
      </c>
      <c r="H17" s="32">
        <v>190960</v>
      </c>
      <c r="I17" s="32">
        <v>180315.014</v>
      </c>
      <c r="J17" s="32">
        <f>229720.37+10400.1</f>
        <v>240120.47</v>
      </c>
      <c r="K17" s="32">
        <f>308078.901+7986.11792</f>
        <v>316065.01892</v>
      </c>
      <c r="L17" s="32">
        <v>346926</v>
      </c>
      <c r="M17" s="32">
        <v>482093.6614440258</v>
      </c>
      <c r="N17" s="32">
        <v>375650.4663581611</v>
      </c>
    </row>
    <row r="18" spans="2:14" ht="12.75">
      <c r="B18" s="53" t="s">
        <v>12</v>
      </c>
      <c r="C18" s="32">
        <v>97922</v>
      </c>
      <c r="D18" s="32">
        <v>87345</v>
      </c>
      <c r="E18" s="32">
        <v>105050</v>
      </c>
      <c r="F18" s="32">
        <v>69806</v>
      </c>
      <c r="G18" s="32">
        <v>77386</v>
      </c>
      <c r="H18" s="32">
        <v>95649.45791006973</v>
      </c>
      <c r="I18" s="32">
        <v>90625.9829</v>
      </c>
      <c r="J18" s="32">
        <f>87702.91+18729.78</f>
        <v>106432.69</v>
      </c>
      <c r="K18" s="32">
        <f>89397.1629+32833.5281</f>
        <v>122230.69099999999</v>
      </c>
      <c r="L18" s="32">
        <v>158975</v>
      </c>
      <c r="M18" s="32">
        <v>158215.79148027283</v>
      </c>
      <c r="N18" s="32">
        <v>124734.98149130473</v>
      </c>
    </row>
    <row r="19" spans="2:14" ht="12.75">
      <c r="B19" s="53" t="s">
        <v>13</v>
      </c>
      <c r="C19" s="32">
        <v>68700</v>
      </c>
      <c r="D19" s="32">
        <v>70653</v>
      </c>
      <c r="E19" s="32">
        <v>101449.25</v>
      </c>
      <c r="F19" s="32">
        <v>141672</v>
      </c>
      <c r="G19" s="32">
        <v>135814</v>
      </c>
      <c r="H19" s="32">
        <v>95533</v>
      </c>
      <c r="I19" s="32">
        <v>91592.7592</v>
      </c>
      <c r="J19" s="32">
        <f>104271.06+13435.85</f>
        <v>117706.91</v>
      </c>
      <c r="K19" s="32">
        <f>143471.971+21628.0867</f>
        <v>165100.0577</v>
      </c>
      <c r="L19" s="32">
        <v>142441</v>
      </c>
      <c r="M19" s="32">
        <v>155987.0598669562</v>
      </c>
      <c r="N19" s="32">
        <v>137504.4102088524</v>
      </c>
    </row>
    <row r="20" spans="2:14" ht="12.75">
      <c r="B20" s="28" t="s">
        <v>8</v>
      </c>
      <c r="C20" s="32"/>
      <c r="D20" s="32"/>
      <c r="E20" s="32"/>
      <c r="F20" s="32"/>
      <c r="G20" s="32"/>
      <c r="H20" s="32"/>
      <c r="I20" s="32">
        <v>4899</v>
      </c>
      <c r="J20" s="32">
        <v>0</v>
      </c>
      <c r="K20" s="32">
        <f>8349+1290</f>
        <v>9639</v>
      </c>
      <c r="L20" s="32">
        <v>21626</v>
      </c>
      <c r="M20" s="32">
        <v>35772.808</v>
      </c>
      <c r="N20" s="32">
        <v>38804.964</v>
      </c>
    </row>
    <row r="21" spans="2:14" s="65" customFormat="1" ht="12.75">
      <c r="B21" s="31" t="s">
        <v>9</v>
      </c>
      <c r="C21" s="35">
        <f>SUM(C15:C20)</f>
        <v>959263</v>
      </c>
      <c r="D21" s="35">
        <f aca="true" t="shared" si="2" ref="D21:N21">SUM(D15:D20)</f>
        <v>961916</v>
      </c>
      <c r="E21" s="35">
        <f t="shared" si="2"/>
        <v>1028938.25</v>
      </c>
      <c r="F21" s="35">
        <f t="shared" si="2"/>
        <v>1003413</v>
      </c>
      <c r="G21" s="35">
        <f t="shared" si="2"/>
        <v>1017889.4729736873</v>
      </c>
      <c r="H21" s="35">
        <f t="shared" si="2"/>
        <v>1081624.4579100697</v>
      </c>
      <c r="I21" s="35">
        <f t="shared" si="2"/>
        <v>1150502.0313</v>
      </c>
      <c r="J21" s="35">
        <f t="shared" si="2"/>
        <v>1334919.68</v>
      </c>
      <c r="K21" s="35">
        <f t="shared" si="2"/>
        <v>1543619.95295</v>
      </c>
      <c r="L21" s="35">
        <f t="shared" si="2"/>
        <v>1798251</v>
      </c>
      <c r="M21" s="35">
        <f t="shared" si="2"/>
        <v>2111633.000571837</v>
      </c>
      <c r="N21" s="35">
        <f t="shared" si="2"/>
        <v>2026839.7423246375</v>
      </c>
    </row>
    <row r="23" ht="9.75" customHeight="1">
      <c r="H23" s="7"/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</sheetData>
  <printOptions/>
  <pageMargins left="0.75" right="0.75" top="1" bottom="1" header="0.4921259845" footer="0.4921259845"/>
  <pageSetup fitToHeight="1" fitToWidth="1" orientation="portrait" paperSize="9" scale="7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H7"/>
  <sheetViews>
    <sheetView workbookViewId="0" topLeftCell="A1">
      <selection activeCell="G16" sqref="G16"/>
    </sheetView>
  </sheetViews>
  <sheetFormatPr defaultColWidth="11.421875" defaultRowHeight="12.75"/>
  <cols>
    <col min="1" max="1" width="5.7109375" style="5" customWidth="1"/>
    <col min="2" max="2" width="12.140625" style="5" customWidth="1"/>
    <col min="3" max="3" width="15.8515625" style="5" customWidth="1"/>
    <col min="4" max="4" width="9.140625" style="5" customWidth="1"/>
    <col min="5" max="5" width="8.57421875" style="5" customWidth="1"/>
    <col min="6" max="16384" width="9.140625" style="5" customWidth="1"/>
  </cols>
  <sheetData>
    <row r="2" spans="2:8" ht="12.75">
      <c r="B2" s="96" t="s">
        <v>113</v>
      </c>
      <c r="C2" s="96"/>
      <c r="D2" s="96"/>
      <c r="E2" s="96"/>
      <c r="F2" s="96"/>
      <c r="G2" s="96"/>
      <c r="H2" s="96"/>
    </row>
    <row r="3" spans="2:8" ht="12.75">
      <c r="B3" s="69"/>
      <c r="C3" s="94" t="s">
        <v>115</v>
      </c>
      <c r="D3" s="94"/>
      <c r="E3" s="95" t="s">
        <v>114</v>
      </c>
      <c r="F3" s="95"/>
      <c r="G3" s="95"/>
      <c r="H3" s="95"/>
    </row>
    <row r="4" spans="2:8" ht="14.25">
      <c r="B4" s="69"/>
      <c r="C4" s="67" t="s">
        <v>116</v>
      </c>
      <c r="D4" s="67" t="s">
        <v>68</v>
      </c>
      <c r="E4" s="68" t="s">
        <v>116</v>
      </c>
      <c r="F4" s="68" t="s">
        <v>68</v>
      </c>
      <c r="G4" s="68" t="s">
        <v>69</v>
      </c>
      <c r="H4" s="68" t="s">
        <v>70</v>
      </c>
    </row>
    <row r="5" spans="2:8" ht="12.75">
      <c r="B5" s="28" t="s">
        <v>66</v>
      </c>
      <c r="C5" s="49">
        <v>90</v>
      </c>
      <c r="D5" s="49">
        <v>89</v>
      </c>
      <c r="E5" s="49">
        <v>45</v>
      </c>
      <c r="F5" s="49">
        <v>43</v>
      </c>
      <c r="G5" s="49">
        <v>25</v>
      </c>
      <c r="H5" s="49">
        <v>33</v>
      </c>
    </row>
    <row r="6" spans="2:8" ht="12.75">
      <c r="B6" s="28" t="s">
        <v>67</v>
      </c>
      <c r="C6" s="49">
        <v>0</v>
      </c>
      <c r="D6" s="49">
        <v>1</v>
      </c>
      <c r="E6" s="49">
        <v>5</v>
      </c>
      <c r="F6" s="49">
        <v>7</v>
      </c>
      <c r="G6" s="49">
        <v>25</v>
      </c>
      <c r="H6" s="49">
        <v>17</v>
      </c>
    </row>
    <row r="7" spans="2:8" ht="12.75">
      <c r="B7" s="31" t="s">
        <v>9</v>
      </c>
      <c r="C7" s="50">
        <f>SUM(C5:C6)</f>
        <v>90</v>
      </c>
      <c r="D7" s="50">
        <f>SUM(D5:D6)</f>
        <v>90</v>
      </c>
      <c r="E7" s="50">
        <v>50</v>
      </c>
      <c r="F7" s="50">
        <v>50</v>
      </c>
      <c r="G7" s="50">
        <f>SUM(G5:G6)</f>
        <v>50</v>
      </c>
      <c r="H7" s="50">
        <f>SUM(H5:H6)</f>
        <v>50</v>
      </c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mergeCells count="3">
    <mergeCell ref="C3:D3"/>
    <mergeCell ref="E3:H3"/>
    <mergeCell ref="B2:H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workbookViewId="0" topLeftCell="A1">
      <selection activeCell="F25" sqref="F25"/>
    </sheetView>
  </sheetViews>
  <sheetFormatPr defaultColWidth="11.421875" defaultRowHeight="12.75"/>
  <cols>
    <col min="1" max="1" width="5.7109375" style="5" customWidth="1"/>
    <col min="2" max="2" width="32.8515625" style="5" customWidth="1"/>
    <col min="3" max="3" width="6.8515625" style="3" customWidth="1"/>
    <col min="4" max="4" width="17.00390625" style="5" customWidth="1"/>
    <col min="5" max="5" width="11.421875" style="5" customWidth="1"/>
    <col min="6" max="6" width="34.00390625" style="5" customWidth="1"/>
    <col min="7" max="7" width="7.8515625" style="5" customWidth="1"/>
    <col min="8" max="8" width="11.421875" style="5" customWidth="1"/>
    <col min="9" max="9" width="20.8515625" style="5" customWidth="1"/>
    <col min="10" max="16384" width="11.421875" style="5" customWidth="1"/>
  </cols>
  <sheetData>
    <row r="2" spans="2:9" ht="33.75" customHeight="1">
      <c r="B2" s="71" t="s">
        <v>127</v>
      </c>
      <c r="C2" s="71" t="s">
        <v>26</v>
      </c>
      <c r="D2" s="72" t="s">
        <v>125</v>
      </c>
      <c r="F2" s="86" t="s">
        <v>126</v>
      </c>
      <c r="G2" s="86" t="s">
        <v>110</v>
      </c>
      <c r="H2" s="86" t="s">
        <v>128</v>
      </c>
      <c r="I2" s="86" t="s">
        <v>129</v>
      </c>
    </row>
    <row r="3" spans="2:9" ht="12.75">
      <c r="B3" s="73" t="s">
        <v>117</v>
      </c>
      <c r="C3" s="74">
        <v>1</v>
      </c>
      <c r="D3" s="32">
        <v>512500</v>
      </c>
      <c r="F3" s="73" t="s">
        <v>14</v>
      </c>
      <c r="G3" s="74" t="s">
        <v>130</v>
      </c>
      <c r="H3" s="33">
        <v>2531066</v>
      </c>
      <c r="I3" s="77">
        <v>0.6087050000529086</v>
      </c>
    </row>
    <row r="4" spans="2:9" ht="12.75">
      <c r="B4" s="73" t="s">
        <v>21</v>
      </c>
      <c r="C4" s="74">
        <v>2</v>
      </c>
      <c r="D4" s="32">
        <v>703900</v>
      </c>
      <c r="F4" s="73" t="s">
        <v>15</v>
      </c>
      <c r="G4" s="74">
        <v>2</v>
      </c>
      <c r="H4" s="33">
        <v>703900</v>
      </c>
      <c r="I4" s="77">
        <v>0.16928339661519787</v>
      </c>
    </row>
    <row r="5" spans="2:9" ht="12.75">
      <c r="B5" s="73" t="s">
        <v>20</v>
      </c>
      <c r="C5" s="74">
        <v>3</v>
      </c>
      <c r="D5" s="32">
        <v>13500</v>
      </c>
      <c r="F5" s="73" t="s">
        <v>16</v>
      </c>
      <c r="G5" s="74">
        <v>1</v>
      </c>
      <c r="H5" s="33">
        <v>512500</v>
      </c>
      <c r="I5" s="77">
        <v>0.1232529347425613</v>
      </c>
    </row>
    <row r="6" spans="2:9" ht="12.75">
      <c r="B6" s="73" t="s">
        <v>22</v>
      </c>
      <c r="C6" s="74">
        <v>4</v>
      </c>
      <c r="D6" s="32">
        <v>40000</v>
      </c>
      <c r="F6" s="87" t="s">
        <v>17</v>
      </c>
      <c r="G6" s="87"/>
      <c r="H6" s="47">
        <v>410650</v>
      </c>
      <c r="I6" s="88">
        <v>0.098758</v>
      </c>
    </row>
    <row r="7" spans="2:9" ht="12.75">
      <c r="B7" s="73" t="s">
        <v>23</v>
      </c>
      <c r="C7" s="74">
        <v>5</v>
      </c>
      <c r="D7" s="32">
        <v>20550</v>
      </c>
      <c r="F7" s="78" t="s">
        <v>131</v>
      </c>
      <c r="G7" s="78"/>
      <c r="H7" s="79">
        <v>512090</v>
      </c>
      <c r="I7" s="80">
        <v>0.12315433239476725</v>
      </c>
    </row>
    <row r="8" spans="2:9" ht="12.75">
      <c r="B8" s="73" t="s">
        <v>118</v>
      </c>
      <c r="C8" s="74">
        <v>6</v>
      </c>
      <c r="D8" s="32">
        <v>2472966</v>
      </c>
      <c r="F8" s="81" t="s">
        <v>132</v>
      </c>
      <c r="G8" s="81"/>
      <c r="H8" s="82">
        <v>2018976</v>
      </c>
      <c r="I8" s="83">
        <v>0.4855506676581413</v>
      </c>
    </row>
    <row r="9" spans="2:9" ht="12.75">
      <c r="B9" s="73" t="s">
        <v>119</v>
      </c>
      <c r="C9" s="74">
        <v>7</v>
      </c>
      <c r="D9" s="32">
        <v>17600</v>
      </c>
      <c r="H9" s="10"/>
      <c r="I9" s="17"/>
    </row>
    <row r="10" spans="2:4" ht="12.75">
      <c r="B10" s="73" t="s">
        <v>120</v>
      </c>
      <c r="C10" s="74">
        <v>8</v>
      </c>
      <c r="D10" s="32">
        <v>8500</v>
      </c>
    </row>
    <row r="11" spans="2:6" ht="12.75">
      <c r="B11" s="73" t="s">
        <v>121</v>
      </c>
      <c r="C11" s="74">
        <v>9</v>
      </c>
      <c r="D11" s="32">
        <v>32000</v>
      </c>
      <c r="F11" s="76"/>
    </row>
    <row r="12" spans="2:6" ht="12.75">
      <c r="B12" s="28" t="s">
        <v>122</v>
      </c>
      <c r="C12" s="49">
        <v>10</v>
      </c>
      <c r="D12" s="32">
        <v>343700</v>
      </c>
      <c r="F12" s="76"/>
    </row>
    <row r="13" spans="2:4" ht="12.75">
      <c r="B13" s="73" t="s">
        <v>24</v>
      </c>
      <c r="C13" s="74">
        <v>11</v>
      </c>
      <c r="D13" s="32">
        <v>28650</v>
      </c>
    </row>
    <row r="14" spans="2:4" ht="12.75">
      <c r="B14" s="28" t="s">
        <v>123</v>
      </c>
      <c r="C14" s="49">
        <v>12</v>
      </c>
      <c r="D14" s="32">
        <v>15600</v>
      </c>
    </row>
    <row r="15" spans="2:4" ht="12.75">
      <c r="B15" s="42" t="s">
        <v>124</v>
      </c>
      <c r="C15" s="75">
        <v>13</v>
      </c>
      <c r="D15" s="46">
        <v>21100</v>
      </c>
    </row>
    <row r="17" ht="12.75"/>
    <row r="18" ht="12.75"/>
    <row r="19" ht="12.75"/>
    <row r="20" ht="12.75"/>
    <row r="21" ht="12.75"/>
    <row r="22" spans="6:7" ht="12.75">
      <c r="F22" s="9"/>
      <c r="G22" s="9"/>
    </row>
    <row r="23" spans="6:7" ht="12.75">
      <c r="F23" s="9"/>
      <c r="G23" s="9"/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</sheetData>
  <printOptions/>
  <pageMargins left="0.75" right="0.75" top="1" bottom="1" header="0.4921259845" footer="0.4921259845"/>
  <pageSetup fitToHeight="1" fitToWidth="1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workbookViewId="0" topLeftCell="A1">
      <selection activeCell="I19" sqref="I19"/>
    </sheetView>
  </sheetViews>
  <sheetFormatPr defaultColWidth="11.421875" defaultRowHeight="12.75"/>
  <cols>
    <col min="1" max="1" width="8.421875" style="2" customWidth="1"/>
    <col min="2" max="2" width="12.8515625" style="5" customWidth="1"/>
    <col min="3" max="3" width="16.421875" style="3" customWidth="1"/>
    <col min="4" max="16384" width="11.421875" style="5" customWidth="1"/>
  </cols>
  <sheetData>
    <row r="2" spans="1:6" ht="12.75">
      <c r="A2" s="12"/>
      <c r="B2" s="48" t="s">
        <v>78</v>
      </c>
      <c r="C2" s="26" t="s">
        <v>133</v>
      </c>
      <c r="D2" s="8"/>
      <c r="E2" s="8"/>
      <c r="F2" s="8"/>
    </row>
    <row r="3" spans="1:6" ht="12.75">
      <c r="A3" s="12"/>
      <c r="B3" s="28" t="s">
        <v>36</v>
      </c>
      <c r="C3" s="39">
        <v>1</v>
      </c>
      <c r="D3" s="8"/>
      <c r="E3" s="8"/>
      <c r="F3" s="8"/>
    </row>
    <row r="4" spans="1:6" ht="12.75">
      <c r="A4" s="12"/>
      <c r="B4" s="28" t="s">
        <v>32</v>
      </c>
      <c r="C4" s="39">
        <v>0.9309999999999999</v>
      </c>
      <c r="D4" s="8"/>
      <c r="E4" s="8"/>
      <c r="F4" s="8"/>
    </row>
    <row r="5" spans="1:6" ht="12.75">
      <c r="A5" s="12"/>
      <c r="B5" s="28" t="s">
        <v>35</v>
      </c>
      <c r="C5" s="39">
        <v>0.907</v>
      </c>
      <c r="D5" s="8"/>
      <c r="E5" s="8"/>
      <c r="F5" s="8"/>
    </row>
    <row r="6" spans="1:6" ht="12.75">
      <c r="A6" s="21"/>
      <c r="B6" s="28" t="s">
        <v>40</v>
      </c>
      <c r="C6" s="39">
        <v>0.885</v>
      </c>
      <c r="D6" s="8"/>
      <c r="E6" s="8"/>
      <c r="F6" s="8"/>
    </row>
    <row r="7" spans="1:6" ht="12.75">
      <c r="A7" s="21"/>
      <c r="B7" s="28" t="s">
        <v>29</v>
      </c>
      <c r="C7" s="39">
        <v>0.82</v>
      </c>
      <c r="D7" s="8"/>
      <c r="E7" s="8"/>
      <c r="F7" s="8"/>
    </row>
    <row r="8" spans="1:6" ht="12.75">
      <c r="A8" s="21"/>
      <c r="B8" s="28" t="s">
        <v>38</v>
      </c>
      <c r="C8" s="39">
        <v>0.795</v>
      </c>
      <c r="D8" s="8"/>
      <c r="E8" s="8"/>
      <c r="F8" s="8"/>
    </row>
    <row r="9" spans="1:6" ht="12.75">
      <c r="A9" s="21"/>
      <c r="B9" s="28" t="s">
        <v>37</v>
      </c>
      <c r="C9" s="39">
        <v>0.7879999999999999</v>
      </c>
      <c r="D9" s="8"/>
      <c r="E9" s="8"/>
      <c r="F9" s="8"/>
    </row>
    <row r="10" spans="1:6" ht="12.75">
      <c r="A10" s="21"/>
      <c r="B10" s="28" t="s">
        <v>39</v>
      </c>
      <c r="C10" s="39">
        <v>0.748</v>
      </c>
      <c r="D10" s="8"/>
      <c r="E10" s="8"/>
      <c r="F10" s="8"/>
    </row>
    <row r="11" spans="1:6" ht="12.75">
      <c r="A11" s="21"/>
      <c r="B11" s="28" t="s">
        <v>28</v>
      </c>
      <c r="C11" s="39">
        <v>0.7240000000000001</v>
      </c>
      <c r="D11" s="8"/>
      <c r="E11" s="8"/>
      <c r="F11" s="8"/>
    </row>
    <row r="12" spans="1:6" ht="12.75">
      <c r="A12" s="21"/>
      <c r="B12" s="28" t="s">
        <v>34</v>
      </c>
      <c r="C12" s="39">
        <v>0.7170000000000001</v>
      </c>
      <c r="D12" s="8"/>
      <c r="E12" s="8"/>
      <c r="F12" s="8"/>
    </row>
    <row r="13" spans="1:6" ht="12.75">
      <c r="A13" s="21"/>
      <c r="B13" s="28" t="s">
        <v>33</v>
      </c>
      <c r="C13" s="39">
        <v>0.5920000000000001</v>
      </c>
      <c r="D13" s="8"/>
      <c r="E13" s="8"/>
      <c r="F13" s="8"/>
    </row>
    <row r="14" spans="1:6" ht="12.75">
      <c r="A14" s="21"/>
      <c r="B14" s="28" t="s">
        <v>41</v>
      </c>
      <c r="C14" s="39">
        <v>0.5870000000000001</v>
      </c>
      <c r="D14" s="8"/>
      <c r="E14" s="8"/>
      <c r="F14" s="8"/>
    </row>
    <row r="15" spans="1:6" ht="12.75">
      <c r="A15" s="21"/>
      <c r="B15" s="28" t="s">
        <v>30</v>
      </c>
      <c r="C15" s="39">
        <v>0.26899999999999996</v>
      </c>
      <c r="D15" s="8"/>
      <c r="E15" s="8"/>
      <c r="F15" s="8"/>
    </row>
    <row r="16" spans="1:6" ht="12.75">
      <c r="A16" s="21"/>
      <c r="B16" s="42" t="s">
        <v>31</v>
      </c>
      <c r="C16" s="43">
        <v>0.19699999999999998</v>
      </c>
      <c r="D16" s="8"/>
      <c r="E16" s="8"/>
      <c r="F16" s="8"/>
    </row>
    <row r="17" spans="1:6" ht="12.75">
      <c r="A17" s="21"/>
      <c r="D17" s="8"/>
      <c r="E17" s="8"/>
      <c r="F17" s="8"/>
    </row>
    <row r="18" spans="1:6" ht="12.75">
      <c r="A18" s="21"/>
      <c r="D18" s="8"/>
      <c r="E18" s="8"/>
      <c r="F18" s="8"/>
    </row>
    <row r="19" spans="1:6" ht="12.75">
      <c r="A19" s="21"/>
      <c r="D19" s="8"/>
      <c r="E19" s="8"/>
      <c r="F19" s="8"/>
    </row>
    <row r="20" spans="1:6" ht="12.75">
      <c r="A20" s="21"/>
      <c r="D20" s="8"/>
      <c r="E20" s="8"/>
      <c r="F20" s="8"/>
    </row>
    <row r="21" spans="1:6" ht="12.75">
      <c r="A21" s="21"/>
      <c r="D21" s="8"/>
      <c r="E21" s="8"/>
      <c r="F21" s="8"/>
    </row>
    <row r="22" spans="1:6" ht="12.75">
      <c r="A22" s="21"/>
      <c r="D22" s="8"/>
      <c r="E22" s="8"/>
      <c r="F22" s="8"/>
    </row>
    <row r="23" spans="1:6" ht="12.75">
      <c r="A23" s="12"/>
      <c r="D23" s="8"/>
      <c r="E23" s="8"/>
      <c r="F23" s="8"/>
    </row>
    <row r="24" spans="1:6" ht="12.75">
      <c r="A24" s="12"/>
      <c r="D24" s="8"/>
      <c r="E24" s="8"/>
      <c r="F24" s="8"/>
    </row>
    <row r="25" spans="1:6" ht="12.75">
      <c r="A25" s="12"/>
      <c r="D25" s="8"/>
      <c r="E25" s="22"/>
      <c r="F25" s="8"/>
    </row>
    <row r="26" spans="1:6" ht="12.75">
      <c r="A26" s="12"/>
      <c r="D26" s="8"/>
      <c r="E26" s="22"/>
      <c r="F26" s="8"/>
    </row>
    <row r="27" spans="1:6" ht="12.75">
      <c r="A27" s="12"/>
      <c r="D27" s="8"/>
      <c r="E27" s="22"/>
      <c r="F27" s="8"/>
    </row>
    <row r="28" spans="1:6" ht="12.75">
      <c r="A28" s="12"/>
      <c r="D28" s="23"/>
      <c r="E28" s="22"/>
      <c r="F28" s="22"/>
    </row>
    <row r="29" spans="1:6" ht="12.75">
      <c r="A29" s="12"/>
      <c r="D29" s="23"/>
      <c r="E29" s="22"/>
      <c r="F29" s="22"/>
    </row>
    <row r="30" spans="1:6" ht="12.75">
      <c r="A30" s="12"/>
      <c r="D30" s="23"/>
      <c r="E30" s="22"/>
      <c r="F30" s="8"/>
    </row>
  </sheetData>
  <printOptions/>
  <pageMargins left="0.75" right="0.75" top="1" bottom="1" header="0.4921259845" footer="0.4921259845"/>
  <pageSetup fitToHeight="1" fitToWidth="1" orientation="portrait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39"/>
  <sheetViews>
    <sheetView workbookViewId="0" topLeftCell="A28">
      <selection activeCell="J40" sqref="J40"/>
    </sheetView>
  </sheetViews>
  <sheetFormatPr defaultColWidth="11.421875" defaultRowHeight="12.75"/>
  <cols>
    <col min="1" max="1" width="4.57421875" style="5" customWidth="1"/>
    <col min="2" max="2" width="15.140625" style="5" customWidth="1"/>
    <col min="3" max="3" width="14.28125" style="0" customWidth="1"/>
    <col min="4" max="5" width="11.7109375" style="3" bestFit="1" customWidth="1"/>
    <col min="6" max="8" width="11.57421875" style="3" bestFit="1" customWidth="1"/>
    <col min="9" max="9" width="11.7109375" style="3" bestFit="1" customWidth="1"/>
    <col min="10" max="10" width="11.57421875" style="3" bestFit="1" customWidth="1"/>
    <col min="11" max="16384" width="11.421875" style="5" customWidth="1"/>
  </cols>
  <sheetData>
    <row r="1" ht="12.75">
      <c r="C1" s="5"/>
    </row>
    <row r="2" spans="2:10" ht="12.75">
      <c r="B2" s="97" t="s">
        <v>78</v>
      </c>
      <c r="C2" s="99" t="s">
        <v>79</v>
      </c>
      <c r="D2" s="99"/>
      <c r="E2" s="99"/>
      <c r="F2" s="99"/>
      <c r="G2" s="100" t="s">
        <v>80</v>
      </c>
      <c r="H2" s="100"/>
      <c r="I2" s="100"/>
      <c r="J2" s="100"/>
    </row>
    <row r="3" spans="2:10" s="70" customFormat="1" ht="26.25" customHeight="1">
      <c r="B3" s="84"/>
      <c r="C3" s="85" t="s">
        <v>137</v>
      </c>
      <c r="D3" s="85" t="s">
        <v>134</v>
      </c>
      <c r="E3" s="85" t="s">
        <v>135</v>
      </c>
      <c r="F3" s="85" t="s">
        <v>136</v>
      </c>
      <c r="G3" s="27" t="s">
        <v>137</v>
      </c>
      <c r="H3" s="27" t="s">
        <v>134</v>
      </c>
      <c r="I3" s="27" t="s">
        <v>135</v>
      </c>
      <c r="J3" s="27" t="s">
        <v>136</v>
      </c>
    </row>
    <row r="4" spans="2:10" ht="12.75">
      <c r="B4" s="28" t="s">
        <v>40</v>
      </c>
      <c r="C4" s="55">
        <v>2086.2</v>
      </c>
      <c r="D4" s="39">
        <v>0.889</v>
      </c>
      <c r="E4" s="39">
        <v>0.006</v>
      </c>
      <c r="F4" s="39">
        <v>0.105</v>
      </c>
      <c r="G4" s="55">
        <v>1564.4</v>
      </c>
      <c r="H4" s="39">
        <v>0.904</v>
      </c>
      <c r="I4" s="39">
        <v>0.006999999999999999</v>
      </c>
      <c r="J4" s="39">
        <v>0.08900000000000001</v>
      </c>
    </row>
    <row r="5" spans="2:10" ht="12.75">
      <c r="B5" s="28" t="s">
        <v>39</v>
      </c>
      <c r="C5" s="55">
        <v>1432.3</v>
      </c>
      <c r="D5" s="39">
        <v>0.8859999999999999</v>
      </c>
      <c r="E5" s="39">
        <v>0.005</v>
      </c>
      <c r="F5" s="39">
        <v>0.109</v>
      </c>
      <c r="G5" s="55">
        <v>653.7</v>
      </c>
      <c r="H5" s="39">
        <v>0.9009999999999999</v>
      </c>
      <c r="I5" s="39">
        <v>0.004</v>
      </c>
      <c r="J5" s="39">
        <v>0.095</v>
      </c>
    </row>
    <row r="6" spans="2:10" ht="12.75">
      <c r="B6" s="28" t="s">
        <v>33</v>
      </c>
      <c r="C6" s="55">
        <v>3204.1</v>
      </c>
      <c r="D6" s="39">
        <v>0.873</v>
      </c>
      <c r="E6" s="39">
        <v>0.009000000000000001</v>
      </c>
      <c r="F6" s="39">
        <v>0.11800000000000001</v>
      </c>
      <c r="G6" s="55">
        <v>1536.1</v>
      </c>
      <c r="H6" s="39">
        <v>0.895</v>
      </c>
      <c r="I6" s="39">
        <v>0.01</v>
      </c>
      <c r="J6" s="39">
        <v>0.095</v>
      </c>
    </row>
    <row r="7" spans="2:10" ht="12.75">
      <c r="B7" s="28" t="s">
        <v>34</v>
      </c>
      <c r="C7" s="55">
        <v>1163</v>
      </c>
      <c r="D7" s="39">
        <v>0.847</v>
      </c>
      <c r="E7" s="39">
        <v>0.006</v>
      </c>
      <c r="F7" s="39">
        <v>0.14800000000000002</v>
      </c>
      <c r="G7" s="55">
        <v>527.7</v>
      </c>
      <c r="H7" s="39">
        <v>0.857</v>
      </c>
      <c r="I7" s="39">
        <v>0.011000000000000001</v>
      </c>
      <c r="J7" s="39">
        <v>0.132</v>
      </c>
    </row>
    <row r="8" spans="2:10" ht="12.75">
      <c r="B8" s="28" t="s">
        <v>37</v>
      </c>
      <c r="C8" s="55">
        <v>753.1</v>
      </c>
      <c r="D8" s="39">
        <v>0.847</v>
      </c>
      <c r="E8" s="39">
        <v>0.002</v>
      </c>
      <c r="F8" s="39">
        <v>0.151</v>
      </c>
      <c r="G8" s="55">
        <v>367.3</v>
      </c>
      <c r="H8" s="39">
        <v>0.867</v>
      </c>
      <c r="I8" s="39">
        <v>0.003</v>
      </c>
      <c r="J8" s="39">
        <v>0.13</v>
      </c>
    </row>
    <row r="9" spans="2:10" ht="12.75">
      <c r="B9" s="28" t="s">
        <v>31</v>
      </c>
      <c r="C9" s="55">
        <v>3479.2</v>
      </c>
      <c r="D9" s="39">
        <v>0.8440000000000001</v>
      </c>
      <c r="E9" s="39">
        <v>0.004</v>
      </c>
      <c r="F9" s="39">
        <v>0.152</v>
      </c>
      <c r="G9" s="55">
        <v>1002.7</v>
      </c>
      <c r="H9" s="39">
        <v>0.831</v>
      </c>
      <c r="I9" s="39">
        <v>0.008</v>
      </c>
      <c r="J9" s="39">
        <v>0.161</v>
      </c>
    </row>
    <row r="10" spans="2:10" ht="12.75">
      <c r="B10" s="28" t="s">
        <v>30</v>
      </c>
      <c r="C10" s="55">
        <v>1595.2</v>
      </c>
      <c r="D10" s="39">
        <v>0.8220000000000001</v>
      </c>
      <c r="E10" s="39">
        <v>0.006</v>
      </c>
      <c r="F10" s="39">
        <v>0.171</v>
      </c>
      <c r="G10" s="55">
        <v>467.2</v>
      </c>
      <c r="H10" s="39">
        <v>0.8320000000000001</v>
      </c>
      <c r="I10" s="39">
        <v>0.011000000000000001</v>
      </c>
      <c r="J10" s="39">
        <v>0.156</v>
      </c>
    </row>
    <row r="11" spans="2:10" ht="12.75">
      <c r="B11" s="28" t="s">
        <v>41</v>
      </c>
      <c r="C11" s="55">
        <v>1111.7</v>
      </c>
      <c r="D11" s="39">
        <v>0.821</v>
      </c>
      <c r="E11" s="39">
        <v>0.012</v>
      </c>
      <c r="F11" s="39">
        <v>0.16699999999999998</v>
      </c>
      <c r="G11" s="55">
        <v>535.1</v>
      </c>
      <c r="H11" s="39">
        <v>0.871</v>
      </c>
      <c r="I11" s="39">
        <v>0.01</v>
      </c>
      <c r="J11" s="39">
        <v>0.11900000000000001</v>
      </c>
    </row>
    <row r="12" spans="2:10" ht="12.75">
      <c r="B12" s="28" t="s">
        <v>38</v>
      </c>
      <c r="C12" s="55">
        <v>1926.6</v>
      </c>
      <c r="D12" s="39">
        <v>0.774</v>
      </c>
      <c r="E12" s="39">
        <v>0.021</v>
      </c>
      <c r="F12" s="39">
        <v>0.20600000000000002</v>
      </c>
      <c r="G12" s="55">
        <v>1164.5</v>
      </c>
      <c r="H12" s="39">
        <v>0.8059999999999999</v>
      </c>
      <c r="I12" s="39">
        <v>0.027000000000000003</v>
      </c>
      <c r="J12" s="39">
        <v>0.16699999999999998</v>
      </c>
    </row>
    <row r="13" spans="2:10" ht="12.75">
      <c r="B13" s="28" t="s">
        <v>29</v>
      </c>
      <c r="C13" s="55">
        <v>661</v>
      </c>
      <c r="D13" s="39">
        <v>0.7609999999999999</v>
      </c>
      <c r="E13" s="39">
        <v>0.005</v>
      </c>
      <c r="F13" s="39">
        <v>0.23399999999999999</v>
      </c>
      <c r="G13" s="55">
        <v>390.2</v>
      </c>
      <c r="H13" s="39">
        <v>0.78</v>
      </c>
      <c r="I13" s="39">
        <v>0.002</v>
      </c>
      <c r="J13" s="39">
        <v>0.218</v>
      </c>
    </row>
    <row r="14" spans="2:10" ht="12.75">
      <c r="B14" s="28" t="s">
        <v>35</v>
      </c>
      <c r="C14" s="55">
        <v>852.6</v>
      </c>
      <c r="D14" s="39">
        <v>0.732</v>
      </c>
      <c r="E14" s="39">
        <v>0.011000000000000001</v>
      </c>
      <c r="F14" s="39">
        <v>0.257</v>
      </c>
      <c r="G14" s="55">
        <v>682.6</v>
      </c>
      <c r="H14" s="39">
        <v>0.745</v>
      </c>
      <c r="I14" s="39">
        <v>0.013000000000000001</v>
      </c>
      <c r="J14" s="39">
        <v>0.233</v>
      </c>
    </row>
    <row r="15" spans="2:10" ht="12.75">
      <c r="B15" s="28" t="s">
        <v>32</v>
      </c>
      <c r="C15" s="55">
        <v>814.5</v>
      </c>
      <c r="D15" s="39">
        <v>0.6940000000000001</v>
      </c>
      <c r="E15" s="39">
        <v>0.017</v>
      </c>
      <c r="F15" s="39">
        <v>0.289</v>
      </c>
      <c r="G15" s="55">
        <v>545.7</v>
      </c>
      <c r="H15" s="39">
        <v>0.718</v>
      </c>
      <c r="I15" s="39">
        <v>0.003</v>
      </c>
      <c r="J15" s="39">
        <v>0.27899999999999997</v>
      </c>
    </row>
    <row r="16" spans="2:10" ht="12.75">
      <c r="B16" s="28" t="s">
        <v>28</v>
      </c>
      <c r="C16" s="55">
        <v>357.5</v>
      </c>
      <c r="D16" s="39">
        <v>0.672</v>
      </c>
      <c r="E16" s="39">
        <v>0.015</v>
      </c>
      <c r="F16" s="39">
        <v>0.315</v>
      </c>
      <c r="G16" s="55">
        <v>164.3</v>
      </c>
      <c r="H16" s="39">
        <v>0.645</v>
      </c>
      <c r="I16" s="39">
        <v>0.027999999999999997</v>
      </c>
      <c r="J16" s="39">
        <v>0.327</v>
      </c>
    </row>
    <row r="17" spans="2:10" ht="6" customHeight="1">
      <c r="B17" s="101"/>
      <c r="C17" s="102"/>
      <c r="D17" s="103"/>
      <c r="E17" s="103"/>
      <c r="F17" s="103"/>
      <c r="G17" s="102"/>
      <c r="H17" s="103"/>
      <c r="I17" s="103"/>
      <c r="J17" s="103"/>
    </row>
    <row r="18" spans="2:10" ht="12.75">
      <c r="B18" s="28" t="s">
        <v>139</v>
      </c>
      <c r="C18" s="55">
        <v>12127.1</v>
      </c>
      <c r="D18" s="39">
        <v>0.8220000000000001</v>
      </c>
      <c r="E18" s="39">
        <v>0.008</v>
      </c>
      <c r="F18" s="39">
        <v>0.171</v>
      </c>
      <c r="G18" s="55">
        <v>5316.5</v>
      </c>
      <c r="H18" s="39">
        <v>0.82</v>
      </c>
      <c r="I18" s="39">
        <v>0.009000000000000001</v>
      </c>
      <c r="J18" s="39">
        <v>0.16899999999999998</v>
      </c>
    </row>
    <row r="19" spans="2:10" ht="12.75">
      <c r="B19" s="28" t="s">
        <v>138</v>
      </c>
      <c r="C19" s="55">
        <v>7309.9</v>
      </c>
      <c r="D19" s="39">
        <v>0.843</v>
      </c>
      <c r="E19" s="39">
        <v>0.01</v>
      </c>
      <c r="F19" s="39">
        <v>0.147</v>
      </c>
      <c r="G19" s="55">
        <v>4285</v>
      </c>
      <c r="H19" s="39">
        <v>0.87</v>
      </c>
      <c r="I19" s="39">
        <v>0.012</v>
      </c>
      <c r="J19" s="39">
        <v>0.11800000000000001</v>
      </c>
    </row>
    <row r="20" spans="2:10" ht="12.75">
      <c r="B20" s="42" t="s">
        <v>140</v>
      </c>
      <c r="C20" s="98">
        <v>302</v>
      </c>
      <c r="D20" s="43">
        <v>0.784</v>
      </c>
      <c r="E20" s="43">
        <v>0.002</v>
      </c>
      <c r="F20" s="43">
        <v>0.214</v>
      </c>
      <c r="G20" s="98">
        <v>197.1</v>
      </c>
      <c r="H20" s="43">
        <v>0.8190000000000001</v>
      </c>
      <c r="I20" s="43">
        <v>0.003</v>
      </c>
      <c r="J20" s="43">
        <v>0.17800000000000002</v>
      </c>
    </row>
    <row r="22" spans="2:10" ht="12.75">
      <c r="B22" s="97" t="s">
        <v>78</v>
      </c>
      <c r="C22" s="99" t="s">
        <v>81</v>
      </c>
      <c r="D22" s="99"/>
      <c r="E22" s="99"/>
      <c r="F22" s="99"/>
      <c r="G22" s="100" t="s">
        <v>82</v>
      </c>
      <c r="H22" s="100"/>
      <c r="I22" s="100"/>
      <c r="J22" s="100"/>
    </row>
    <row r="23" spans="2:10" ht="38.25">
      <c r="B23" s="84"/>
      <c r="C23" s="85" t="s">
        <v>137</v>
      </c>
      <c r="D23" s="85" t="s">
        <v>134</v>
      </c>
      <c r="E23" s="85" t="s">
        <v>135</v>
      </c>
      <c r="F23" s="85" t="s">
        <v>136</v>
      </c>
      <c r="G23" s="27" t="s">
        <v>137</v>
      </c>
      <c r="H23" s="27" t="s">
        <v>134</v>
      </c>
      <c r="I23" s="27" t="s">
        <v>135</v>
      </c>
      <c r="J23" s="27" t="s">
        <v>136</v>
      </c>
    </row>
    <row r="24" spans="2:10" ht="12.75">
      <c r="B24" s="28" t="s">
        <v>35</v>
      </c>
      <c r="C24" s="55">
        <v>105.57803723027453</v>
      </c>
      <c r="D24" s="39">
        <v>0.7629905396685903</v>
      </c>
      <c r="E24" s="39">
        <v>0.03958942955583158</v>
      </c>
      <c r="F24" s="39">
        <v>0.19742003077557801</v>
      </c>
      <c r="G24" s="55">
        <v>89.29406649151642</v>
      </c>
      <c r="H24" s="39">
        <v>0.8598227611765155</v>
      </c>
      <c r="I24" s="39">
        <v>0.014040165871250218</v>
      </c>
      <c r="J24" s="39">
        <v>0.12613707295223436</v>
      </c>
    </row>
    <row r="25" spans="2:10" ht="12.75">
      <c r="B25" s="28" t="s">
        <v>40</v>
      </c>
      <c r="C25" s="55">
        <v>338.6192228593359</v>
      </c>
      <c r="D25" s="39">
        <v>0.3665248021227487</v>
      </c>
      <c r="E25" s="39">
        <v>0.16620679368405133</v>
      </c>
      <c r="F25" s="39">
        <v>0.4672684041931999</v>
      </c>
      <c r="G25" s="55">
        <v>254.9344353539972</v>
      </c>
      <c r="H25" s="39">
        <v>0.8360002651900874</v>
      </c>
      <c r="I25" s="39">
        <v>0.01384111465588</v>
      </c>
      <c r="J25" s="39">
        <v>0.1501586201540325</v>
      </c>
    </row>
    <row r="26" spans="2:10" ht="12.75">
      <c r="B26" s="28" t="s">
        <v>32</v>
      </c>
      <c r="C26" s="55">
        <v>112.92818067771654</v>
      </c>
      <c r="D26" s="39">
        <v>0.4875079247291227</v>
      </c>
      <c r="E26" s="39">
        <v>0.034181073158903376</v>
      </c>
      <c r="F26" s="39">
        <v>0.4783110021119741</v>
      </c>
      <c r="G26" s="55">
        <v>73.93444940460047</v>
      </c>
      <c r="H26" s="39">
        <v>0.7745119839040949</v>
      </c>
      <c r="I26" s="39">
        <v>0.007505808387878308</v>
      </c>
      <c r="J26" s="39">
        <v>0.21798220770802668</v>
      </c>
    </row>
    <row r="27" spans="2:10" ht="12.75">
      <c r="B27" s="28" t="s">
        <v>33</v>
      </c>
      <c r="C27" s="55">
        <v>617.4055507654416</v>
      </c>
      <c r="D27" s="39">
        <v>0.48457362924150227</v>
      </c>
      <c r="E27" s="39">
        <v>0.12668309705836817</v>
      </c>
      <c r="F27" s="39">
        <v>0.3887432737001295</v>
      </c>
      <c r="G27" s="55">
        <v>287.24552854188505</v>
      </c>
      <c r="H27" s="39">
        <v>0.7696433108015226</v>
      </c>
      <c r="I27" s="39">
        <v>0.05274690509394979</v>
      </c>
      <c r="J27" s="39">
        <v>0.1776097841045276</v>
      </c>
    </row>
    <row r="28" spans="2:10" ht="12.75">
      <c r="B28" s="28" t="s">
        <v>29</v>
      </c>
      <c r="C28" s="55">
        <v>116.20759277130054</v>
      </c>
      <c r="D28" s="39">
        <v>0.3025394638933672</v>
      </c>
      <c r="E28" s="39">
        <v>0.0545748247191974</v>
      </c>
      <c r="F28" s="39">
        <v>0.6428857113874354</v>
      </c>
      <c r="G28" s="55">
        <v>73.11128819469275</v>
      </c>
      <c r="H28" s="39">
        <v>0.7562673795192354</v>
      </c>
      <c r="I28" s="39">
        <v>0.0101406845190548</v>
      </c>
      <c r="J28" s="39">
        <v>0.2335919359617098</v>
      </c>
    </row>
    <row r="29" spans="2:10" ht="12.75">
      <c r="B29" s="28" t="s">
        <v>28</v>
      </c>
      <c r="C29" s="55">
        <v>49.024502837012264</v>
      </c>
      <c r="D29" s="39">
        <v>0.5663199922018873</v>
      </c>
      <c r="E29" s="39">
        <v>0.04342904149757933</v>
      </c>
      <c r="F29" s="39">
        <v>0.39025096630053324</v>
      </c>
      <c r="G29" s="55">
        <v>25.790564107167683</v>
      </c>
      <c r="H29" s="39">
        <v>0.7397569914044417</v>
      </c>
      <c r="I29" s="39">
        <v>0.05768506032155213</v>
      </c>
      <c r="J29" s="39">
        <v>0.20255794827400614</v>
      </c>
    </row>
    <row r="30" spans="2:10" ht="12.75">
      <c r="B30" s="28" t="s">
        <v>41</v>
      </c>
      <c r="C30" s="55">
        <v>173.62269745115032</v>
      </c>
      <c r="D30" s="39">
        <v>0.4946076275902812</v>
      </c>
      <c r="E30" s="39">
        <v>0.038870165536088255</v>
      </c>
      <c r="F30" s="39">
        <v>0.4665222068736306</v>
      </c>
      <c r="G30" s="55">
        <v>102.36769959601898</v>
      </c>
      <c r="H30" s="39">
        <v>0.7377739321246625</v>
      </c>
      <c r="I30" s="39">
        <v>0.02831638275121844</v>
      </c>
      <c r="J30" s="39">
        <v>0.23390968512411894</v>
      </c>
    </row>
    <row r="31" spans="2:10" ht="12.75">
      <c r="B31" s="28" t="s">
        <v>34</v>
      </c>
      <c r="C31" s="55">
        <v>207.4474517098434</v>
      </c>
      <c r="D31" s="39">
        <v>0.395021732281628</v>
      </c>
      <c r="E31" s="39">
        <v>0.023564762576149933</v>
      </c>
      <c r="F31" s="39">
        <v>0.5814135051422221</v>
      </c>
      <c r="G31" s="55">
        <v>84.29057967269756</v>
      </c>
      <c r="H31" s="39">
        <v>0.7245776093565252</v>
      </c>
      <c r="I31" s="39">
        <v>0</v>
      </c>
      <c r="J31" s="39">
        <v>0.27542239064347473</v>
      </c>
    </row>
    <row r="32" spans="2:10" ht="12.75">
      <c r="B32" s="28" t="s">
        <v>38</v>
      </c>
      <c r="C32" s="55">
        <v>297.94096345217406</v>
      </c>
      <c r="D32" s="39">
        <v>0.424118378820906</v>
      </c>
      <c r="E32" s="39">
        <v>0.047475282070108274</v>
      </c>
      <c r="F32" s="39">
        <v>0.5284063391089857</v>
      </c>
      <c r="G32" s="55">
        <v>177.79180199094031</v>
      </c>
      <c r="H32" s="39">
        <v>0.6894879343842976</v>
      </c>
      <c r="I32" s="39">
        <v>0.07767908848951813</v>
      </c>
      <c r="J32" s="39">
        <v>0.23283297712618423</v>
      </c>
    </row>
    <row r="33" spans="2:10" ht="12.75">
      <c r="B33" s="28" t="s">
        <v>31</v>
      </c>
      <c r="C33" s="55">
        <v>445.6312882588896</v>
      </c>
      <c r="D33" s="39">
        <v>0.36673656532225</v>
      </c>
      <c r="E33" s="39">
        <v>0.17204945273617012</v>
      </c>
      <c r="F33" s="39">
        <v>0.46121398194158</v>
      </c>
      <c r="G33" s="55">
        <v>168.5961212541773</v>
      </c>
      <c r="H33" s="39">
        <v>0.6579168391790354</v>
      </c>
      <c r="I33" s="39">
        <v>0.16011948021038813</v>
      </c>
      <c r="J33" s="39">
        <v>0.18196368061057652</v>
      </c>
    </row>
    <row r="34" spans="2:10" ht="12.75">
      <c r="B34" s="28" t="s">
        <v>30</v>
      </c>
      <c r="C34" s="55">
        <v>309.77404940142077</v>
      </c>
      <c r="D34" s="39">
        <v>0.35763311715911295</v>
      </c>
      <c r="E34" s="39">
        <v>0.02422093589380494</v>
      </c>
      <c r="F34" s="39">
        <v>0.6181459469470821</v>
      </c>
      <c r="G34" s="55">
        <v>97.04092549335412</v>
      </c>
      <c r="H34" s="39">
        <v>0.6571333227281112</v>
      </c>
      <c r="I34" s="39">
        <v>0</v>
      </c>
      <c r="J34" s="39">
        <v>0.34286667727188885</v>
      </c>
    </row>
    <row r="35" spans="2:10" ht="12.75">
      <c r="B35" s="28" t="s">
        <v>39</v>
      </c>
      <c r="C35" s="55">
        <v>255.36096601084847</v>
      </c>
      <c r="D35" s="39">
        <v>0.3867944028773938</v>
      </c>
      <c r="E35" s="39">
        <v>0.24481805092729642</v>
      </c>
      <c r="F35" s="39">
        <v>0.36838754619530983</v>
      </c>
      <c r="G35" s="55">
        <v>116.08638278194628</v>
      </c>
      <c r="H35" s="39">
        <v>0.578274141986751</v>
      </c>
      <c r="I35" s="39">
        <v>0.2576068091715356</v>
      </c>
      <c r="J35" s="39">
        <v>0.1641190488417135</v>
      </c>
    </row>
    <row r="36" spans="2:10" ht="12.75">
      <c r="B36" s="42" t="s">
        <v>37</v>
      </c>
      <c r="C36" s="98">
        <v>160.95536101392202</v>
      </c>
      <c r="D36" s="43">
        <v>0.19314529673536002</v>
      </c>
      <c r="E36" s="43">
        <v>0.17363895734502444</v>
      </c>
      <c r="F36" s="43">
        <v>0.6332157459196155</v>
      </c>
      <c r="G36" s="98">
        <v>75.74787548075312</v>
      </c>
      <c r="H36" s="43">
        <v>0.41041112726759044</v>
      </c>
      <c r="I36" s="43">
        <v>0.1513825018023227</v>
      </c>
      <c r="J36" s="43">
        <v>0.43820637093008685</v>
      </c>
    </row>
    <row r="37" spans="3:12" ht="12.75">
      <c r="C37" s="5"/>
      <c r="I37" s="5"/>
      <c r="J37" s="24"/>
      <c r="K37" s="24"/>
      <c r="L37" s="24"/>
    </row>
    <row r="38" ht="12.75">
      <c r="C38" s="5"/>
    </row>
    <row r="39" ht="12.75">
      <c r="C39" s="5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mergeCells count="6">
    <mergeCell ref="B2:B3"/>
    <mergeCell ref="C2:F2"/>
    <mergeCell ref="G2:J2"/>
    <mergeCell ref="C22:F22"/>
    <mergeCell ref="G22:J22"/>
    <mergeCell ref="B22:B2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C13"/>
  <sheetViews>
    <sheetView workbookViewId="0" topLeftCell="A1">
      <selection activeCell="K20" sqref="K20"/>
    </sheetView>
  </sheetViews>
  <sheetFormatPr defaultColWidth="11.421875" defaultRowHeight="12.75"/>
  <cols>
    <col min="1" max="1" width="5.28125" style="5" customWidth="1"/>
    <col min="2" max="2" width="25.28125" style="5" customWidth="1"/>
    <col min="3" max="16384" width="11.421875" style="5" customWidth="1"/>
  </cols>
  <sheetData>
    <row r="2" spans="2:3" ht="12.75">
      <c r="B2" s="96" t="s">
        <v>142</v>
      </c>
      <c r="C2" s="96"/>
    </row>
    <row r="3" spans="2:3" ht="12.75">
      <c r="B3" s="28" t="s">
        <v>143</v>
      </c>
      <c r="C3" s="32">
        <v>16399</v>
      </c>
    </row>
    <row r="4" spans="2:3" ht="12.75">
      <c r="B4" s="28" t="s">
        <v>76</v>
      </c>
      <c r="C4" s="32">
        <v>174</v>
      </c>
    </row>
    <row r="5" spans="2:3" ht="12.75">
      <c r="B5" s="28" t="s">
        <v>141</v>
      </c>
      <c r="C5" s="32">
        <v>3185</v>
      </c>
    </row>
    <row r="6" spans="2:3" ht="12.75">
      <c r="B6" s="31" t="s">
        <v>18</v>
      </c>
      <c r="C6" s="35">
        <f>SUM(C3:C5)</f>
        <v>19758</v>
      </c>
    </row>
    <row r="7" ht="12.75"/>
    <row r="8" ht="12.75"/>
    <row r="9" ht="12.75"/>
    <row r="10" ht="12.75"/>
    <row r="11" ht="12.75"/>
    <row r="12" ht="12.75"/>
    <row r="13" spans="2:3" ht="12.75">
      <c r="B13" s="18"/>
      <c r="C13" s="18"/>
    </row>
    <row r="14" ht="12.75"/>
    <row r="15" ht="12.75"/>
    <row r="16" ht="12.75"/>
    <row r="17" ht="12.75"/>
    <row r="18" ht="12.75"/>
    <row r="19" ht="12.75"/>
    <row r="20" ht="12.75"/>
  </sheetData>
  <mergeCells count="1">
    <mergeCell ref="B2:C2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M.R.W.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BRAHY</dc:creator>
  <cp:keywords/>
  <dc:description/>
  <cp:lastModifiedBy>BRAHY</cp:lastModifiedBy>
  <cp:lastPrinted>2005-06-23T13:35:00Z</cp:lastPrinted>
  <dcterms:created xsi:type="dcterms:W3CDTF">2005-06-13T14:11:57Z</dcterms:created>
  <dcterms:modified xsi:type="dcterms:W3CDTF">2007-02-22T16:43:37Z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